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ono\Desktop\経理\インボイス制度対応\指定請求書様式改訂\様式確定後\ホームページ掲載\"/>
    </mc:Choice>
  </mc:AlternateContent>
  <xr:revisionPtr revIDLastSave="0" documentId="13_ncr:1_{3F63564A-3F71-4529-8D01-3BFD9A0E9DD8}" xr6:coauthVersionLast="47" xr6:coauthVersionMax="47" xr10:uidLastSave="{00000000-0000-0000-0000-000000000000}"/>
  <bookViews>
    <workbookView xWindow="-120" yWindow="-120" windowWidth="20730" windowHeight="11310" xr2:uid="{F8968A77-58C1-4D0C-97A9-3AFA9ABDBB16}"/>
  </bookViews>
  <sheets>
    <sheet name="使用方法" sheetId="31" r:id="rId1"/>
    <sheet name="基本情報入力" sheetId="20" r:id="rId2"/>
    <sheet name="請求概要入力" sheetId="9" r:id="rId3"/>
    <sheet name="請求書" sheetId="30" r:id="rId4"/>
    <sheet name="請求明細書" sheetId="8" r:id="rId5"/>
  </sheets>
  <definedNames>
    <definedName name="_xlnm.Print_Area" localSheetId="3">OFFSET(請求書!$A$1,0,0,MAX(請求概要入力!$A$5:$A$24)*34,19)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30" l="1"/>
  <c r="C677" i="30" l="1"/>
  <c r="J676" i="30"/>
  <c r="Q676" i="30" s="1"/>
  <c r="C676" i="30"/>
  <c r="J675" i="30"/>
  <c r="N675" i="30" s="1"/>
  <c r="Q675" i="30" s="1"/>
  <c r="D675" i="30"/>
  <c r="C675" i="30"/>
  <c r="J674" i="30"/>
  <c r="N674" i="30" s="1"/>
  <c r="Q674" i="30" s="1"/>
  <c r="C674" i="30"/>
  <c r="P673" i="30"/>
  <c r="P672" i="30"/>
  <c r="P671" i="30"/>
  <c r="P670" i="30"/>
  <c r="P669" i="30"/>
  <c r="P668" i="30"/>
  <c r="P667" i="30"/>
  <c r="P666" i="30"/>
  <c r="P665" i="30"/>
  <c r="P664" i="30"/>
  <c r="P663" i="30"/>
  <c r="P662" i="30"/>
  <c r="P661" i="30"/>
  <c r="P660" i="30"/>
  <c r="P659" i="30"/>
  <c r="P658" i="30"/>
  <c r="P657" i="30"/>
  <c r="P656" i="30"/>
  <c r="P653" i="30"/>
  <c r="Q652" i="30"/>
  <c r="N652" i="30"/>
  <c r="N651" i="30"/>
  <c r="F651" i="30"/>
  <c r="N650" i="30"/>
  <c r="N649" i="30"/>
  <c r="Q647" i="30"/>
  <c r="C473" i="30"/>
  <c r="J472" i="30"/>
  <c r="Q472" i="30" s="1"/>
  <c r="C472" i="30"/>
  <c r="J471" i="30"/>
  <c r="N471" i="30" s="1"/>
  <c r="Q471" i="30" s="1"/>
  <c r="D471" i="30"/>
  <c r="C471" i="30"/>
  <c r="J470" i="30"/>
  <c r="C470" i="30"/>
  <c r="P469" i="30"/>
  <c r="P468" i="30"/>
  <c r="P467" i="30"/>
  <c r="P466" i="30"/>
  <c r="P465" i="30"/>
  <c r="P464" i="30"/>
  <c r="P463" i="30"/>
  <c r="P462" i="30"/>
  <c r="P461" i="30"/>
  <c r="P460" i="30"/>
  <c r="P459" i="30"/>
  <c r="P458" i="30"/>
  <c r="P457" i="30"/>
  <c r="P456" i="30"/>
  <c r="P455" i="30"/>
  <c r="P454" i="30"/>
  <c r="P453" i="30"/>
  <c r="P452" i="30"/>
  <c r="P449" i="30"/>
  <c r="Q448" i="30"/>
  <c r="N448" i="30"/>
  <c r="N447" i="30"/>
  <c r="F447" i="30"/>
  <c r="N446" i="30"/>
  <c r="N445" i="30"/>
  <c r="Q443" i="30"/>
  <c r="C439" i="30"/>
  <c r="J438" i="30"/>
  <c r="Q438" i="30" s="1"/>
  <c r="C438" i="30"/>
  <c r="J437" i="30"/>
  <c r="N437" i="30" s="1"/>
  <c r="Q437" i="30" s="1"/>
  <c r="D437" i="30"/>
  <c r="C437" i="30"/>
  <c r="J436" i="30"/>
  <c r="N436" i="30" s="1"/>
  <c r="C436" i="30"/>
  <c r="P435" i="30"/>
  <c r="P434" i="30"/>
  <c r="P433" i="30"/>
  <c r="P432" i="30"/>
  <c r="P431" i="30"/>
  <c r="P430" i="30"/>
  <c r="P429" i="30"/>
  <c r="P428" i="30"/>
  <c r="P427" i="30"/>
  <c r="P426" i="30"/>
  <c r="P425" i="30"/>
  <c r="P424" i="30"/>
  <c r="P423" i="30"/>
  <c r="P422" i="30"/>
  <c r="P421" i="30"/>
  <c r="P420" i="30"/>
  <c r="P419" i="30"/>
  <c r="P418" i="30"/>
  <c r="P415" i="30"/>
  <c r="Q414" i="30"/>
  <c r="N414" i="30"/>
  <c r="N413" i="30"/>
  <c r="F413" i="30"/>
  <c r="N412" i="30"/>
  <c r="N411" i="30"/>
  <c r="Q409" i="30"/>
  <c r="C405" i="30"/>
  <c r="J404" i="30"/>
  <c r="Q404" i="30" s="1"/>
  <c r="C404" i="30"/>
  <c r="J403" i="30"/>
  <c r="N403" i="30" s="1"/>
  <c r="Q403" i="30" s="1"/>
  <c r="D403" i="30"/>
  <c r="C403" i="30"/>
  <c r="J402" i="30"/>
  <c r="C402" i="30"/>
  <c r="P401" i="30"/>
  <c r="P400" i="30"/>
  <c r="P399" i="30"/>
  <c r="P398" i="30"/>
  <c r="P397" i="30"/>
  <c r="P396" i="30"/>
  <c r="P395" i="30"/>
  <c r="P394" i="30"/>
  <c r="P393" i="30"/>
  <c r="P392" i="30"/>
  <c r="P391" i="30"/>
  <c r="P390" i="30"/>
  <c r="P389" i="30"/>
  <c r="P388" i="30"/>
  <c r="P387" i="30"/>
  <c r="P386" i="30"/>
  <c r="P385" i="30"/>
  <c r="P384" i="30"/>
  <c r="P381" i="30"/>
  <c r="Q380" i="30"/>
  <c r="N380" i="30"/>
  <c r="N379" i="30"/>
  <c r="F379" i="30"/>
  <c r="N378" i="30"/>
  <c r="N377" i="30"/>
  <c r="Q375" i="30"/>
  <c r="C371" i="30"/>
  <c r="J370" i="30"/>
  <c r="Q370" i="30" s="1"/>
  <c r="C370" i="30"/>
  <c r="J369" i="30"/>
  <c r="N369" i="30" s="1"/>
  <c r="Q369" i="30" s="1"/>
  <c r="D369" i="30"/>
  <c r="C369" i="30"/>
  <c r="J368" i="30"/>
  <c r="N368" i="30" s="1"/>
  <c r="C368" i="30"/>
  <c r="P367" i="30"/>
  <c r="P366" i="30"/>
  <c r="P365" i="30"/>
  <c r="P364" i="30"/>
  <c r="P363" i="30"/>
  <c r="P362" i="30"/>
  <c r="P361" i="30"/>
  <c r="P360" i="30"/>
  <c r="P359" i="30"/>
  <c r="P358" i="30"/>
  <c r="P357" i="30"/>
  <c r="P356" i="30"/>
  <c r="P355" i="30"/>
  <c r="P354" i="30"/>
  <c r="P353" i="30"/>
  <c r="P352" i="30"/>
  <c r="P351" i="30"/>
  <c r="P350" i="30"/>
  <c r="P347" i="30"/>
  <c r="Q346" i="30"/>
  <c r="N346" i="30"/>
  <c r="N345" i="30"/>
  <c r="F345" i="30"/>
  <c r="N344" i="30"/>
  <c r="N343" i="30"/>
  <c r="Q341" i="30"/>
  <c r="C337" i="30"/>
  <c r="J336" i="30"/>
  <c r="Q336" i="30" s="1"/>
  <c r="C336" i="30"/>
  <c r="J335" i="30"/>
  <c r="N335" i="30" s="1"/>
  <c r="Q335" i="30" s="1"/>
  <c r="D335" i="30"/>
  <c r="C335" i="30"/>
  <c r="J334" i="30"/>
  <c r="C334" i="30"/>
  <c r="P333" i="30"/>
  <c r="P332" i="30"/>
  <c r="P331" i="30"/>
  <c r="P330" i="30"/>
  <c r="P329" i="30"/>
  <c r="P328" i="30"/>
  <c r="P327" i="30"/>
  <c r="P326" i="30"/>
  <c r="P325" i="30"/>
  <c r="P324" i="30"/>
  <c r="P323" i="30"/>
  <c r="P322" i="30"/>
  <c r="P321" i="30"/>
  <c r="P320" i="30"/>
  <c r="P319" i="30"/>
  <c r="P318" i="30"/>
  <c r="P317" i="30"/>
  <c r="P316" i="30"/>
  <c r="P313" i="30"/>
  <c r="Q312" i="30"/>
  <c r="N312" i="30"/>
  <c r="N311" i="30"/>
  <c r="F311" i="30"/>
  <c r="N310" i="30"/>
  <c r="N309" i="30"/>
  <c r="Q307" i="30"/>
  <c r="C133" i="30"/>
  <c r="J132" i="30"/>
  <c r="Q132" i="30" s="1"/>
  <c r="C132" i="30"/>
  <c r="J131" i="30"/>
  <c r="N131" i="30" s="1"/>
  <c r="Q131" i="30" s="1"/>
  <c r="D131" i="30"/>
  <c r="C131" i="30"/>
  <c r="J130" i="30"/>
  <c r="C130" i="30"/>
  <c r="P129" i="30"/>
  <c r="P128" i="30"/>
  <c r="P127" i="30"/>
  <c r="P126" i="30"/>
  <c r="P125" i="30"/>
  <c r="P124" i="30"/>
  <c r="P123" i="30"/>
  <c r="P122" i="30"/>
  <c r="P121" i="30"/>
  <c r="P120" i="30"/>
  <c r="P119" i="30"/>
  <c r="P118" i="30"/>
  <c r="P117" i="30"/>
  <c r="P116" i="30"/>
  <c r="P115" i="30"/>
  <c r="P114" i="30"/>
  <c r="P113" i="30"/>
  <c r="P112" i="30"/>
  <c r="P109" i="30"/>
  <c r="Q108" i="30"/>
  <c r="N108" i="30"/>
  <c r="N107" i="30"/>
  <c r="F107" i="30"/>
  <c r="N106" i="30"/>
  <c r="N105" i="30"/>
  <c r="Q103" i="30"/>
  <c r="C99" i="30"/>
  <c r="J98" i="30"/>
  <c r="Q98" i="30" s="1"/>
  <c r="C98" i="30"/>
  <c r="D97" i="30"/>
  <c r="C97" i="30"/>
  <c r="C96" i="30"/>
  <c r="P95" i="30"/>
  <c r="P94" i="30"/>
  <c r="P93" i="30"/>
  <c r="P92" i="30"/>
  <c r="P91" i="30"/>
  <c r="P90" i="30"/>
  <c r="P89" i="30"/>
  <c r="P88" i="30"/>
  <c r="P87" i="30"/>
  <c r="P86" i="30"/>
  <c r="P85" i="30"/>
  <c r="P84" i="30"/>
  <c r="P83" i="30"/>
  <c r="P82" i="30"/>
  <c r="P81" i="30"/>
  <c r="P80" i="30"/>
  <c r="P79" i="30"/>
  <c r="J96" i="30" s="1"/>
  <c r="N96" i="30" s="1"/>
  <c r="P78" i="30"/>
  <c r="J97" i="30" s="1"/>
  <c r="N97" i="30" s="1"/>
  <c r="Q97" i="30" s="1"/>
  <c r="P75" i="30"/>
  <c r="Q74" i="30"/>
  <c r="N74" i="30"/>
  <c r="N73" i="30"/>
  <c r="F73" i="30"/>
  <c r="N72" i="30"/>
  <c r="N71" i="30"/>
  <c r="Q69" i="30"/>
  <c r="C201" i="30"/>
  <c r="J200" i="30"/>
  <c r="Q200" i="30" s="1"/>
  <c r="C200" i="30"/>
  <c r="J199" i="30"/>
  <c r="N199" i="30" s="1"/>
  <c r="Q199" i="30" s="1"/>
  <c r="D199" i="30"/>
  <c r="C199" i="30"/>
  <c r="J198" i="30"/>
  <c r="J201" i="30" s="1"/>
  <c r="C198" i="30"/>
  <c r="P197" i="30"/>
  <c r="P196" i="30"/>
  <c r="P195" i="30"/>
  <c r="P194" i="30"/>
  <c r="P193" i="30"/>
  <c r="P192" i="30"/>
  <c r="P191" i="30"/>
  <c r="P190" i="30"/>
  <c r="P189" i="30"/>
  <c r="P188" i="30"/>
  <c r="P187" i="30"/>
  <c r="P186" i="30"/>
  <c r="P185" i="30"/>
  <c r="P184" i="30"/>
  <c r="P183" i="30"/>
  <c r="P182" i="30"/>
  <c r="P181" i="30"/>
  <c r="P180" i="30"/>
  <c r="P177" i="30"/>
  <c r="Q176" i="30"/>
  <c r="N176" i="30"/>
  <c r="N175" i="30"/>
  <c r="F175" i="30"/>
  <c r="N174" i="30"/>
  <c r="N173" i="30"/>
  <c r="Q171" i="30"/>
  <c r="C167" i="30"/>
  <c r="J166" i="30"/>
  <c r="Q166" i="30" s="1"/>
  <c r="C166" i="30"/>
  <c r="J165" i="30"/>
  <c r="N165" i="30" s="1"/>
  <c r="Q165" i="30" s="1"/>
  <c r="D165" i="30"/>
  <c r="C165" i="30"/>
  <c r="J164" i="30"/>
  <c r="N164" i="30" s="1"/>
  <c r="C164" i="30"/>
  <c r="P163" i="30"/>
  <c r="P162" i="30"/>
  <c r="P161" i="30"/>
  <c r="P160" i="30"/>
  <c r="P159" i="30"/>
  <c r="P158" i="30"/>
  <c r="P157" i="30"/>
  <c r="P156" i="30"/>
  <c r="P155" i="30"/>
  <c r="P154" i="30"/>
  <c r="P153" i="30"/>
  <c r="P152" i="30"/>
  <c r="P151" i="30"/>
  <c r="P150" i="30"/>
  <c r="P149" i="30"/>
  <c r="P148" i="30"/>
  <c r="P147" i="30"/>
  <c r="P146" i="30"/>
  <c r="P143" i="30"/>
  <c r="Q142" i="30"/>
  <c r="N142" i="30"/>
  <c r="N141" i="30"/>
  <c r="F141" i="30"/>
  <c r="N140" i="30"/>
  <c r="N139" i="30"/>
  <c r="Q137" i="30"/>
  <c r="C269" i="30"/>
  <c r="J268" i="30"/>
  <c r="Q268" i="30" s="1"/>
  <c r="C268" i="30"/>
  <c r="J267" i="30"/>
  <c r="N267" i="30" s="1"/>
  <c r="Q267" i="30" s="1"/>
  <c r="D267" i="30"/>
  <c r="C267" i="30"/>
  <c r="J266" i="30"/>
  <c r="C266" i="30"/>
  <c r="P265" i="30"/>
  <c r="P264" i="30"/>
  <c r="P263" i="30"/>
  <c r="P262" i="30"/>
  <c r="P261" i="30"/>
  <c r="P260" i="30"/>
  <c r="P259" i="30"/>
  <c r="P258" i="30"/>
  <c r="P257" i="30"/>
  <c r="P256" i="30"/>
  <c r="P255" i="30"/>
  <c r="P254" i="30"/>
  <c r="P253" i="30"/>
  <c r="P252" i="30"/>
  <c r="P251" i="30"/>
  <c r="P250" i="30"/>
  <c r="P249" i="30"/>
  <c r="P248" i="30"/>
  <c r="P245" i="30"/>
  <c r="Q244" i="30"/>
  <c r="N244" i="30"/>
  <c r="N243" i="30"/>
  <c r="F243" i="30"/>
  <c r="N242" i="30"/>
  <c r="N241" i="30"/>
  <c r="Q239" i="30"/>
  <c r="C235" i="30"/>
  <c r="J234" i="30"/>
  <c r="Q234" i="30" s="1"/>
  <c r="C234" i="30"/>
  <c r="J233" i="30"/>
  <c r="N233" i="30" s="1"/>
  <c r="Q233" i="30" s="1"/>
  <c r="D233" i="30"/>
  <c r="C233" i="30"/>
  <c r="J232" i="30"/>
  <c r="N232" i="30" s="1"/>
  <c r="C232" i="30"/>
  <c r="P231" i="30"/>
  <c r="P230" i="30"/>
  <c r="P229" i="30"/>
  <c r="P228" i="30"/>
  <c r="P227" i="30"/>
  <c r="P226" i="30"/>
  <c r="P225" i="30"/>
  <c r="P224" i="30"/>
  <c r="P223" i="30"/>
  <c r="P222" i="30"/>
  <c r="P221" i="30"/>
  <c r="P220" i="30"/>
  <c r="P219" i="30"/>
  <c r="P218" i="30"/>
  <c r="P217" i="30"/>
  <c r="P216" i="30"/>
  <c r="P215" i="30"/>
  <c r="P214" i="30"/>
  <c r="P211" i="30"/>
  <c r="Q210" i="30"/>
  <c r="N210" i="30"/>
  <c r="N209" i="30"/>
  <c r="F209" i="30"/>
  <c r="N208" i="30"/>
  <c r="N207" i="30"/>
  <c r="Q205" i="30"/>
  <c r="C507" i="30"/>
  <c r="J506" i="30"/>
  <c r="Q506" i="30" s="1"/>
  <c r="C506" i="30"/>
  <c r="J505" i="30"/>
  <c r="N505" i="30" s="1"/>
  <c r="Q505" i="30" s="1"/>
  <c r="D505" i="30"/>
  <c r="C505" i="30"/>
  <c r="J504" i="30"/>
  <c r="C504" i="30"/>
  <c r="P503" i="30"/>
  <c r="P502" i="30"/>
  <c r="P501" i="30"/>
  <c r="P500" i="30"/>
  <c r="P499" i="30"/>
  <c r="P498" i="30"/>
  <c r="P497" i="30"/>
  <c r="P496" i="30"/>
  <c r="P495" i="30"/>
  <c r="P494" i="30"/>
  <c r="P493" i="30"/>
  <c r="P492" i="30"/>
  <c r="P491" i="30"/>
  <c r="P490" i="30"/>
  <c r="P489" i="30"/>
  <c r="P488" i="30"/>
  <c r="P487" i="30"/>
  <c r="P486" i="30"/>
  <c r="P483" i="30"/>
  <c r="Q482" i="30"/>
  <c r="N482" i="30"/>
  <c r="N481" i="30"/>
  <c r="F481" i="30"/>
  <c r="N480" i="30"/>
  <c r="N479" i="30"/>
  <c r="Q477" i="30"/>
  <c r="C303" i="30"/>
  <c r="J302" i="30"/>
  <c r="Q302" i="30" s="1"/>
  <c r="C302" i="30"/>
  <c r="J301" i="30"/>
  <c r="N301" i="30" s="1"/>
  <c r="Q301" i="30" s="1"/>
  <c r="D301" i="30"/>
  <c r="C301" i="30"/>
  <c r="J300" i="30"/>
  <c r="N300" i="30" s="1"/>
  <c r="C300" i="30"/>
  <c r="P299" i="30"/>
  <c r="P298" i="30"/>
  <c r="P297" i="30"/>
  <c r="P296" i="30"/>
  <c r="P295" i="30"/>
  <c r="P294" i="30"/>
  <c r="P293" i="30"/>
  <c r="P292" i="30"/>
  <c r="P291" i="30"/>
  <c r="P290" i="30"/>
  <c r="P289" i="30"/>
  <c r="P288" i="30"/>
  <c r="P287" i="30"/>
  <c r="P286" i="30"/>
  <c r="P285" i="30"/>
  <c r="P284" i="30"/>
  <c r="P283" i="30"/>
  <c r="P282" i="30"/>
  <c r="P279" i="30"/>
  <c r="Q278" i="30"/>
  <c r="N278" i="30"/>
  <c r="N277" i="30"/>
  <c r="F277" i="30"/>
  <c r="N276" i="30"/>
  <c r="N275" i="30"/>
  <c r="Q273" i="30"/>
  <c r="C575" i="30"/>
  <c r="J574" i="30"/>
  <c r="Q574" i="30" s="1"/>
  <c r="C574" i="30"/>
  <c r="J573" i="30"/>
  <c r="N573" i="30" s="1"/>
  <c r="Q573" i="30" s="1"/>
  <c r="D573" i="30"/>
  <c r="C573" i="30"/>
  <c r="J572" i="30"/>
  <c r="C572" i="30"/>
  <c r="P571" i="30"/>
  <c r="P570" i="30"/>
  <c r="P569" i="30"/>
  <c r="P568" i="30"/>
  <c r="P567" i="30"/>
  <c r="P566" i="30"/>
  <c r="P565" i="30"/>
  <c r="P564" i="30"/>
  <c r="P563" i="30"/>
  <c r="P562" i="30"/>
  <c r="P561" i="30"/>
  <c r="P560" i="30"/>
  <c r="P559" i="30"/>
  <c r="P558" i="30"/>
  <c r="P557" i="30"/>
  <c r="P556" i="30"/>
  <c r="P555" i="30"/>
  <c r="P554" i="30"/>
  <c r="P551" i="30"/>
  <c r="Q550" i="30"/>
  <c r="N550" i="30"/>
  <c r="N549" i="30"/>
  <c r="F549" i="30"/>
  <c r="N548" i="30"/>
  <c r="N547" i="30"/>
  <c r="Q545" i="30"/>
  <c r="C541" i="30"/>
  <c r="J540" i="30"/>
  <c r="Q540" i="30" s="1"/>
  <c r="C540" i="30"/>
  <c r="J539" i="30"/>
  <c r="N539" i="30" s="1"/>
  <c r="Q539" i="30" s="1"/>
  <c r="D539" i="30"/>
  <c r="C539" i="30"/>
  <c r="J538" i="30"/>
  <c r="N538" i="30" s="1"/>
  <c r="C538" i="30"/>
  <c r="P537" i="30"/>
  <c r="P536" i="30"/>
  <c r="P535" i="30"/>
  <c r="P534" i="30"/>
  <c r="P533" i="30"/>
  <c r="P532" i="30"/>
  <c r="P531" i="30"/>
  <c r="P530" i="30"/>
  <c r="P529" i="30"/>
  <c r="P528" i="30"/>
  <c r="P527" i="30"/>
  <c r="P526" i="30"/>
  <c r="P525" i="30"/>
  <c r="P524" i="30"/>
  <c r="P523" i="30"/>
  <c r="P522" i="30"/>
  <c r="P521" i="30"/>
  <c r="P520" i="30"/>
  <c r="P517" i="30"/>
  <c r="Q516" i="30"/>
  <c r="N516" i="30"/>
  <c r="N515" i="30"/>
  <c r="F515" i="30"/>
  <c r="N514" i="30"/>
  <c r="N513" i="30"/>
  <c r="Q511" i="30"/>
  <c r="C643" i="30"/>
  <c r="J642" i="30"/>
  <c r="Q642" i="30" s="1"/>
  <c r="C642" i="30"/>
  <c r="J641" i="30"/>
  <c r="N641" i="30" s="1"/>
  <c r="Q641" i="30" s="1"/>
  <c r="D641" i="30"/>
  <c r="C641" i="30"/>
  <c r="J640" i="30"/>
  <c r="C640" i="30"/>
  <c r="P639" i="30"/>
  <c r="P638" i="30"/>
  <c r="P637" i="30"/>
  <c r="P636" i="30"/>
  <c r="P635" i="30"/>
  <c r="P634" i="30"/>
  <c r="P633" i="30"/>
  <c r="P632" i="30"/>
  <c r="P631" i="30"/>
  <c r="P630" i="30"/>
  <c r="P629" i="30"/>
  <c r="P628" i="30"/>
  <c r="P627" i="30"/>
  <c r="P626" i="30"/>
  <c r="P625" i="30"/>
  <c r="P624" i="30"/>
  <c r="P623" i="30"/>
  <c r="P622" i="30"/>
  <c r="P619" i="30"/>
  <c r="Q618" i="30"/>
  <c r="N618" i="30"/>
  <c r="N617" i="30"/>
  <c r="F617" i="30"/>
  <c r="N616" i="30"/>
  <c r="N615" i="30"/>
  <c r="Q613" i="30"/>
  <c r="C609" i="30"/>
  <c r="J608" i="30"/>
  <c r="Q608" i="30" s="1"/>
  <c r="C608" i="30"/>
  <c r="J607" i="30"/>
  <c r="N607" i="30" s="1"/>
  <c r="Q607" i="30" s="1"/>
  <c r="D607" i="30"/>
  <c r="C607" i="30"/>
  <c r="J606" i="30"/>
  <c r="C606" i="30"/>
  <c r="P605" i="30"/>
  <c r="P604" i="30"/>
  <c r="P603" i="30"/>
  <c r="P602" i="30"/>
  <c r="P601" i="30"/>
  <c r="P600" i="30"/>
  <c r="P599" i="30"/>
  <c r="P598" i="30"/>
  <c r="P597" i="30"/>
  <c r="P596" i="30"/>
  <c r="P595" i="30"/>
  <c r="P594" i="30"/>
  <c r="P593" i="30"/>
  <c r="P592" i="30"/>
  <c r="P591" i="30"/>
  <c r="P590" i="30"/>
  <c r="P589" i="30"/>
  <c r="P588" i="30"/>
  <c r="P585" i="30"/>
  <c r="Q584" i="30"/>
  <c r="N584" i="30"/>
  <c r="N583" i="30"/>
  <c r="F583" i="30"/>
  <c r="N582" i="30"/>
  <c r="N581" i="30"/>
  <c r="Q579" i="30"/>
  <c r="C65" i="30"/>
  <c r="J64" i="30"/>
  <c r="Q64" i="30" s="1"/>
  <c r="C64" i="30"/>
  <c r="D63" i="30"/>
  <c r="C63" i="30"/>
  <c r="C62" i="30"/>
  <c r="P61" i="30"/>
  <c r="P60" i="30"/>
  <c r="P59" i="30"/>
  <c r="P58" i="30"/>
  <c r="P57" i="30"/>
  <c r="P56" i="30"/>
  <c r="P55" i="30"/>
  <c r="P54" i="30"/>
  <c r="P53" i="30"/>
  <c r="P52" i="30"/>
  <c r="P51" i="30"/>
  <c r="P50" i="30"/>
  <c r="P49" i="30"/>
  <c r="P48" i="30"/>
  <c r="P47" i="30"/>
  <c r="P46" i="30"/>
  <c r="P45" i="30"/>
  <c r="J63" i="30" s="1"/>
  <c r="N63" i="30" s="1"/>
  <c r="Q63" i="30" s="1"/>
  <c r="P44" i="30"/>
  <c r="J62" i="30" s="1"/>
  <c r="P41" i="30"/>
  <c r="Q40" i="30"/>
  <c r="N40" i="30"/>
  <c r="N39" i="30"/>
  <c r="F39" i="30"/>
  <c r="N38" i="30"/>
  <c r="N37" i="30"/>
  <c r="Q35" i="30"/>
  <c r="J30" i="30"/>
  <c r="Q30" i="30" s="1"/>
  <c r="J29" i="30"/>
  <c r="N29" i="30" s="1"/>
  <c r="Q29" i="30" s="1"/>
  <c r="F6" i="8"/>
  <c r="P11" i="30"/>
  <c r="P12" i="30"/>
  <c r="P13" i="30"/>
  <c r="P14" i="30"/>
  <c r="P15" i="30"/>
  <c r="P16" i="30"/>
  <c r="P17" i="30"/>
  <c r="P18" i="30"/>
  <c r="P19" i="30"/>
  <c r="P20" i="30"/>
  <c r="P21" i="30"/>
  <c r="P22" i="30"/>
  <c r="P23" i="30"/>
  <c r="P24" i="30"/>
  <c r="P25" i="30"/>
  <c r="P26" i="30"/>
  <c r="P27" i="30"/>
  <c r="J473" i="30" l="1"/>
  <c r="J677" i="30"/>
  <c r="N677" i="30"/>
  <c r="Q677" i="30"/>
  <c r="J405" i="30"/>
  <c r="J337" i="30"/>
  <c r="Q368" i="30"/>
  <c r="Q371" i="30" s="1"/>
  <c r="N371" i="30"/>
  <c r="Q436" i="30"/>
  <c r="Q439" i="30" s="1"/>
  <c r="N439" i="30"/>
  <c r="J371" i="30"/>
  <c r="J439" i="30"/>
  <c r="N334" i="30"/>
  <c r="N402" i="30"/>
  <c r="N470" i="30"/>
  <c r="J507" i="30"/>
  <c r="J133" i="30"/>
  <c r="Q96" i="30"/>
  <c r="Q99" i="30" s="1"/>
  <c r="N99" i="30"/>
  <c r="J99" i="30"/>
  <c r="N130" i="30"/>
  <c r="Q164" i="30"/>
  <c r="Q167" i="30" s="1"/>
  <c r="N167" i="30"/>
  <c r="J269" i="30"/>
  <c r="J167" i="30"/>
  <c r="N198" i="30"/>
  <c r="J643" i="30"/>
  <c r="J575" i="30"/>
  <c r="Q232" i="30"/>
  <c r="Q235" i="30" s="1"/>
  <c r="N235" i="30"/>
  <c r="J235" i="30"/>
  <c r="N266" i="30"/>
  <c r="N303" i="30"/>
  <c r="Q300" i="30"/>
  <c r="Q303" i="30" s="1"/>
  <c r="J303" i="30"/>
  <c r="N504" i="30"/>
  <c r="N541" i="30"/>
  <c r="Q538" i="30"/>
  <c r="Q541" i="30" s="1"/>
  <c r="J541" i="30"/>
  <c r="N572" i="30"/>
  <c r="N640" i="30"/>
  <c r="J609" i="30"/>
  <c r="N606" i="30"/>
  <c r="Q606" i="30" s="1"/>
  <c r="Q609" i="30" s="1"/>
  <c r="J65" i="30"/>
  <c r="N62" i="30"/>
  <c r="F11" i="8"/>
  <c r="F12" i="8"/>
  <c r="F13" i="8"/>
  <c r="F14" i="8"/>
  <c r="F15" i="8"/>
  <c r="F16" i="8"/>
  <c r="F17" i="8"/>
  <c r="F18" i="8"/>
  <c r="F19" i="8"/>
  <c r="F20" i="8"/>
  <c r="F21" i="8"/>
  <c r="F22" i="8"/>
  <c r="F23" i="8"/>
  <c r="F24" i="8"/>
  <c r="F25" i="8"/>
  <c r="F26" i="8"/>
  <c r="F27" i="8"/>
  <c r="F28" i="8"/>
  <c r="F29" i="8"/>
  <c r="F30" i="8"/>
  <c r="F31" i="8"/>
  <c r="F32" i="8"/>
  <c r="F33" i="8"/>
  <c r="F34" i="8"/>
  <c r="P10" i="30"/>
  <c r="J28" i="30" s="1"/>
  <c r="F37" i="8"/>
  <c r="B16" i="9"/>
  <c r="B17" i="9"/>
  <c r="B18" i="9"/>
  <c r="B19" i="9"/>
  <c r="B20" i="9"/>
  <c r="N473" i="30" l="1"/>
  <c r="Q470" i="30"/>
  <c r="Q473" i="30" s="1"/>
  <c r="N405" i="30"/>
  <c r="Q402" i="30"/>
  <c r="Q405" i="30" s="1"/>
  <c r="N337" i="30"/>
  <c r="Q334" i="30"/>
  <c r="Q337" i="30" s="1"/>
  <c r="N133" i="30"/>
  <c r="Q130" i="30"/>
  <c r="Q133" i="30" s="1"/>
  <c r="N201" i="30"/>
  <c r="Q198" i="30"/>
  <c r="Q201" i="30" s="1"/>
  <c r="N269" i="30"/>
  <c r="Q266" i="30"/>
  <c r="Q269" i="30" s="1"/>
  <c r="N507" i="30"/>
  <c r="Q504" i="30"/>
  <c r="Q507" i="30" s="1"/>
  <c r="N575" i="30"/>
  <c r="Q572" i="30"/>
  <c r="Q575" i="30" s="1"/>
  <c r="N643" i="30"/>
  <c r="Q640" i="30"/>
  <c r="Q643" i="30" s="1"/>
  <c r="N609" i="30"/>
  <c r="N65" i="30"/>
  <c r="Q62" i="30"/>
  <c r="Q65" i="30" s="1"/>
  <c r="J31" i="30"/>
  <c r="N28" i="30"/>
  <c r="C30" i="30"/>
  <c r="C28" i="30"/>
  <c r="C31" i="30"/>
  <c r="D29" i="30"/>
  <c r="Q28" i="30" l="1"/>
  <c r="Q31" i="30" s="1"/>
  <c r="N31" i="30"/>
  <c r="A12" i="9"/>
  <c r="B5" i="9"/>
  <c r="B6" i="9"/>
  <c r="B7" i="9"/>
  <c r="B8" i="9"/>
  <c r="A6" i="9" l="1"/>
  <c r="A7" i="9"/>
  <c r="A8" i="9"/>
  <c r="A9" i="9"/>
  <c r="A10" i="9"/>
  <c r="A11" i="9"/>
  <c r="A13" i="9"/>
  <c r="A14" i="9"/>
  <c r="A15" i="9"/>
  <c r="B14" i="9"/>
  <c r="A22" i="9"/>
  <c r="B22" i="9"/>
  <c r="A23" i="9"/>
  <c r="B23" i="9"/>
  <c r="A24" i="9"/>
  <c r="B24" i="9"/>
  <c r="B9" i="9"/>
  <c r="B10" i="9"/>
  <c r="B11" i="9"/>
  <c r="B12" i="9"/>
  <c r="B13" i="9"/>
  <c r="B15" i="9"/>
  <c r="B21" i="9"/>
  <c r="P7" i="30" l="1"/>
  <c r="Q6" i="30"/>
  <c r="N6" i="30"/>
  <c r="N5" i="30"/>
  <c r="N4" i="30"/>
  <c r="N3" i="30"/>
  <c r="A20" i="9"/>
  <c r="A21" i="9"/>
  <c r="A5" i="9"/>
  <c r="F5" i="30"/>
  <c r="Q1" i="30"/>
  <c r="E657" i="30" l="1"/>
  <c r="D452" i="30" a="1"/>
  <c r="D452" i="30" s="1"/>
  <c r="E419" i="30"/>
  <c r="D385" i="30"/>
  <c r="D353" i="30"/>
  <c r="E350" i="30"/>
  <c r="C345" i="30" a="1"/>
  <c r="C345" i="30" s="1"/>
  <c r="D318" i="30" a="1"/>
  <c r="D318" i="30" s="1"/>
  <c r="E115" i="30"/>
  <c r="D80" i="30" a="1"/>
  <c r="D80" i="30" s="1"/>
  <c r="E183" i="30"/>
  <c r="D148" i="30" a="1"/>
  <c r="D148" i="30" s="1"/>
  <c r="E251" i="30"/>
  <c r="D216" i="30" a="1"/>
  <c r="D216" i="30" s="1"/>
  <c r="E489" i="30"/>
  <c r="D284" i="30" a="1"/>
  <c r="D284" i="30" s="1"/>
  <c r="E557" i="30"/>
  <c r="D522" i="30" a="1"/>
  <c r="D522" i="30" s="1"/>
  <c r="E625" i="30"/>
  <c r="D590" i="30" a="1"/>
  <c r="D590" i="30" s="1"/>
  <c r="E47" i="30"/>
  <c r="D591" i="30"/>
  <c r="E588" i="30"/>
  <c r="C583" i="30" a="1"/>
  <c r="C583" i="30" s="1"/>
  <c r="D657" i="30"/>
  <c r="E454" i="30"/>
  <c r="D419" i="30"/>
  <c r="E387" i="30"/>
  <c r="D350" i="30" a="1"/>
  <c r="D350" i="30" s="1"/>
  <c r="D115" i="30"/>
  <c r="E112" i="30"/>
  <c r="C107" i="30" a="1"/>
  <c r="C107" i="30" s="1"/>
  <c r="D183" i="30"/>
  <c r="E180" i="30"/>
  <c r="C175" i="30" a="1"/>
  <c r="C175" i="30" s="1"/>
  <c r="D251" i="30"/>
  <c r="E248" i="30"/>
  <c r="C243" i="30" a="1"/>
  <c r="C243" i="30" s="1"/>
  <c r="D489" i="30"/>
  <c r="E486" i="30"/>
  <c r="C481" i="30" a="1"/>
  <c r="C481" i="30" s="1"/>
  <c r="D557" i="30"/>
  <c r="E554" i="30"/>
  <c r="C549" i="30" a="1"/>
  <c r="C549" i="30" s="1"/>
  <c r="D625" i="30"/>
  <c r="E622" i="30"/>
  <c r="C617" i="30" a="1"/>
  <c r="C617" i="30" s="1"/>
  <c r="D47" i="30"/>
  <c r="E44" i="30"/>
  <c r="C39" i="30" a="1"/>
  <c r="C39" i="30" s="1"/>
  <c r="E521" i="30"/>
  <c r="D622" i="30" a="1"/>
  <c r="D622" i="30" s="1"/>
  <c r="E591" i="30"/>
  <c r="D46" i="30" a="1"/>
  <c r="D46" i="30" s="1"/>
  <c r="E659" i="30"/>
  <c r="D454" i="30" a="1"/>
  <c r="D454" i="30" s="1"/>
  <c r="C449" i="30" a="1"/>
  <c r="C449" i="30" s="1"/>
  <c r="E421" i="30"/>
  <c r="D387" i="30"/>
  <c r="E384" i="30"/>
  <c r="C379" i="30" a="1"/>
  <c r="C379" i="30" s="1"/>
  <c r="E352" i="30"/>
  <c r="E317" i="30"/>
  <c r="D112" i="30" a="1"/>
  <c r="D112" i="30" s="1"/>
  <c r="E79" i="30"/>
  <c r="D180" i="30" a="1"/>
  <c r="D180" i="30" s="1"/>
  <c r="E147" i="30"/>
  <c r="D248" i="30" a="1"/>
  <c r="D248" i="30" s="1"/>
  <c r="E215" i="30"/>
  <c r="D486" i="30" a="1"/>
  <c r="D486" i="30" s="1"/>
  <c r="E283" i="30"/>
  <c r="D554" i="30" a="1"/>
  <c r="D554" i="30" s="1"/>
  <c r="E589" i="30"/>
  <c r="D44" i="30" a="1"/>
  <c r="D44" i="30" s="1"/>
  <c r="E623" i="30"/>
  <c r="D588" i="30" a="1"/>
  <c r="D588" i="30" s="1"/>
  <c r="D659" i="30"/>
  <c r="E656" i="30"/>
  <c r="C651" i="30" a="1"/>
  <c r="C651" i="30" s="1"/>
  <c r="D421" i="30"/>
  <c r="E418" i="30"/>
  <c r="D384" i="30" a="1"/>
  <c r="D384" i="30" s="1"/>
  <c r="D352" i="30" a="1"/>
  <c r="D352" i="30" s="1"/>
  <c r="C347" i="30" a="1"/>
  <c r="C347" i="30" s="1"/>
  <c r="D317" i="30"/>
  <c r="E114" i="30"/>
  <c r="D79" i="30"/>
  <c r="E182" i="30"/>
  <c r="D147" i="30"/>
  <c r="E250" i="30"/>
  <c r="D215" i="30"/>
  <c r="E488" i="30"/>
  <c r="D283" i="30"/>
  <c r="E556" i="30"/>
  <c r="D521" i="30"/>
  <c r="E624" i="30"/>
  <c r="D589" i="30"/>
  <c r="E46" i="30"/>
  <c r="C177" i="30" a="1"/>
  <c r="C177" i="30" s="1"/>
  <c r="C245" i="30" a="1"/>
  <c r="C245" i="30" s="1"/>
  <c r="C483" i="30" a="1"/>
  <c r="C483" i="30" s="1"/>
  <c r="C551" i="30" a="1"/>
  <c r="C551" i="30" s="1"/>
  <c r="C619" i="30" a="1"/>
  <c r="C619" i="30" s="1"/>
  <c r="D656" i="30" a="1"/>
  <c r="D656" i="30" s="1"/>
  <c r="E453" i="30"/>
  <c r="C413" i="30" a="1"/>
  <c r="C413" i="30" s="1"/>
  <c r="E386" i="30"/>
  <c r="E319" i="30"/>
  <c r="D114" i="30" a="1"/>
  <c r="D114" i="30" s="1"/>
  <c r="C109" i="30" a="1"/>
  <c r="C109" i="30" s="1"/>
  <c r="E81" i="30"/>
  <c r="D182" i="30" a="1"/>
  <c r="D182" i="30" s="1"/>
  <c r="E149" i="30"/>
  <c r="D250" i="30" a="1"/>
  <c r="D250" i="30" s="1"/>
  <c r="E217" i="30"/>
  <c r="D488" i="30" a="1"/>
  <c r="D488" i="30" s="1"/>
  <c r="E285" i="30"/>
  <c r="D556" i="30" a="1"/>
  <c r="D556" i="30" s="1"/>
  <c r="E523" i="30"/>
  <c r="D624" i="30" a="1"/>
  <c r="D624" i="30" s="1"/>
  <c r="C41" i="30" a="1"/>
  <c r="C41" i="30" s="1"/>
  <c r="E658" i="30"/>
  <c r="D453" i="30"/>
  <c r="E420" i="30"/>
  <c r="D418" i="30" a="1"/>
  <c r="D418" i="30" s="1"/>
  <c r="D386" i="30" a="1"/>
  <c r="D386" i="30" s="1"/>
  <c r="C381" i="30" a="1"/>
  <c r="C381" i="30" s="1"/>
  <c r="E351" i="30"/>
  <c r="D319" i="30"/>
  <c r="E316" i="30"/>
  <c r="C311" i="30" a="1"/>
  <c r="C311" i="30" s="1"/>
  <c r="D81" i="30"/>
  <c r="E78" i="30"/>
  <c r="C73" i="30" a="1"/>
  <c r="C73" i="30" s="1"/>
  <c r="D149" i="30"/>
  <c r="E146" i="30"/>
  <c r="C141" i="30" a="1"/>
  <c r="C141" i="30" s="1"/>
  <c r="D217" i="30"/>
  <c r="E214" i="30"/>
  <c r="C209" i="30" a="1"/>
  <c r="C209" i="30" s="1"/>
  <c r="D285" i="30"/>
  <c r="E282" i="30"/>
  <c r="C277" i="30" a="1"/>
  <c r="C277" i="30" s="1"/>
  <c r="D523" i="30"/>
  <c r="E520" i="30"/>
  <c r="C515" i="30" a="1"/>
  <c r="C515" i="30" s="1"/>
  <c r="E45" i="30"/>
  <c r="D658" i="30" a="1"/>
  <c r="D658" i="30" s="1"/>
  <c r="C653" i="30" a="1"/>
  <c r="C653" i="30" s="1"/>
  <c r="E455" i="30"/>
  <c r="D420" i="30" a="1"/>
  <c r="D420" i="30" s="1"/>
  <c r="D351" i="30"/>
  <c r="D316" i="30" a="1"/>
  <c r="D316" i="30" s="1"/>
  <c r="E113" i="30"/>
  <c r="D78" i="30" a="1"/>
  <c r="D78" i="30" s="1"/>
  <c r="E181" i="30"/>
  <c r="D146" i="30" a="1"/>
  <c r="D146" i="30" s="1"/>
  <c r="E249" i="30"/>
  <c r="D214" i="30" a="1"/>
  <c r="D214" i="30" s="1"/>
  <c r="E487" i="30"/>
  <c r="D282" i="30" a="1"/>
  <c r="D282" i="30" s="1"/>
  <c r="E555" i="30"/>
  <c r="D520" i="30" a="1"/>
  <c r="D520" i="30" s="1"/>
  <c r="D455" i="30"/>
  <c r="E452" i="30"/>
  <c r="C447" i="30" a="1"/>
  <c r="C447" i="30" s="1"/>
  <c r="C415" i="30" a="1"/>
  <c r="C415" i="30" s="1"/>
  <c r="E385" i="30"/>
  <c r="E353" i="30"/>
  <c r="E318" i="30"/>
  <c r="D113" i="30"/>
  <c r="E80" i="30"/>
  <c r="D181" i="30"/>
  <c r="E148" i="30"/>
  <c r="D249" i="30"/>
  <c r="E216" i="30"/>
  <c r="D487" i="30"/>
  <c r="E284" i="30"/>
  <c r="D555" i="30"/>
  <c r="E522" i="30"/>
  <c r="D623" i="30"/>
  <c r="E590" i="30"/>
  <c r="D45" i="30"/>
  <c r="C313" i="30" a="1"/>
  <c r="C313" i="30" s="1"/>
  <c r="C75" i="30" a="1"/>
  <c r="C75" i="30" s="1"/>
  <c r="C143" i="30" a="1"/>
  <c r="C143" i="30" s="1"/>
  <c r="C211" i="30" a="1"/>
  <c r="C211" i="30" s="1"/>
  <c r="C279" i="30" a="1"/>
  <c r="C279" i="30" s="1"/>
  <c r="C517" i="30" a="1"/>
  <c r="C517" i="30" s="1"/>
  <c r="C585" i="30" a="1"/>
  <c r="C585" i="30" s="1"/>
  <c r="D12" i="30" a="1"/>
  <c r="D12" i="30" s="1"/>
  <c r="D14" i="30" s="1" a="1"/>
  <c r="D14" i="30" s="1"/>
  <c r="D10" i="30" a="1"/>
  <c r="D10" i="30" s="1"/>
  <c r="C7" i="30" a="1"/>
  <c r="C7" i="30" s="1"/>
  <c r="C5" i="30" a="1"/>
  <c r="C5" i="30" s="1"/>
  <c r="E12" i="30"/>
  <c r="D13" i="30"/>
  <c r="E13" i="30"/>
  <c r="E10" i="30"/>
  <c r="D11" i="30"/>
  <c r="E11" i="30"/>
  <c r="D626" i="30" l="1" a="1"/>
  <c r="D626" i="30" s="1"/>
  <c r="D628" i="30"/>
  <c r="D184" i="30" a="1"/>
  <c r="D184" i="30" s="1"/>
  <c r="D186" i="30"/>
  <c r="D456" i="30" a="1"/>
  <c r="D456" i="30" s="1"/>
  <c r="D458" i="30"/>
  <c r="D286" i="30" a="1"/>
  <c r="D286" i="30" s="1"/>
  <c r="D288" i="30"/>
  <c r="D320" i="30" a="1"/>
  <c r="D320" i="30" s="1"/>
  <c r="D322" i="30"/>
  <c r="D424" i="30"/>
  <c r="D422" i="30" a="1"/>
  <c r="D422" i="30" s="1"/>
  <c r="D390" i="30"/>
  <c r="D388" i="30" a="1"/>
  <c r="D388" i="30" s="1"/>
  <c r="D558" i="30" a="1"/>
  <c r="D558" i="30" s="1"/>
  <c r="D560" i="30"/>
  <c r="D50" i="30"/>
  <c r="D48" i="30" a="1"/>
  <c r="D48" i="30" s="1"/>
  <c r="D220" i="30"/>
  <c r="D218" i="30" a="1"/>
  <c r="D218" i="30" s="1"/>
  <c r="D118" i="30"/>
  <c r="D116" i="30" a="1"/>
  <c r="D116" i="30" s="1"/>
  <c r="D660" i="30" a="1"/>
  <c r="D660" i="30" s="1"/>
  <c r="D662" i="30"/>
  <c r="D492" i="30"/>
  <c r="D490" i="30" a="1"/>
  <c r="D490" i="30" s="1"/>
  <c r="D592" i="30" a="1"/>
  <c r="D592" i="30" s="1"/>
  <c r="D594" i="30"/>
  <c r="D150" i="30" a="1"/>
  <c r="D150" i="30" s="1"/>
  <c r="D152" i="30"/>
  <c r="D356" i="30"/>
  <c r="D354" i="30" a="1"/>
  <c r="D354" i="30" s="1"/>
  <c r="D526" i="30"/>
  <c r="D524" i="30" a="1"/>
  <c r="D524" i="30" s="1"/>
  <c r="D84" i="30"/>
  <c r="D82" i="30" a="1"/>
  <c r="D82" i="30" s="1"/>
  <c r="D252" i="30" a="1"/>
  <c r="D252" i="30" s="1"/>
  <c r="D254" i="30"/>
  <c r="D16" i="30"/>
  <c r="D18" i="30" s="1"/>
  <c r="D392" i="30" l="1"/>
  <c r="D120" i="30"/>
  <c r="D324" i="30"/>
  <c r="D222" i="30"/>
  <c r="D630" i="30"/>
  <c r="D494" i="30"/>
  <c r="D460" i="30"/>
  <c r="D188" i="30"/>
  <c r="D256" i="30"/>
  <c r="D154" i="30"/>
  <c r="D426" i="30"/>
  <c r="D528" i="30"/>
  <c r="D52" i="30"/>
  <c r="D86" i="30"/>
  <c r="D562" i="30"/>
  <c r="D290" i="30"/>
  <c r="D596" i="30"/>
  <c r="D358" i="30"/>
  <c r="D664" i="30"/>
  <c r="F7" i="8"/>
  <c r="F8" i="8"/>
  <c r="F9" i="8"/>
  <c r="F10" i="8"/>
  <c r="F36" i="8" s="1"/>
  <c r="F35"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小野 連太郎</author>
  </authors>
  <commentList>
    <comment ref="E2" authorId="0" shapeId="0" xr:uid="{A3DA947B-D837-4F14-B916-239A23163545}">
      <text>
        <r>
          <rPr>
            <b/>
            <sz val="9"/>
            <color indexed="81"/>
            <rFont val="MS P ゴシック"/>
            <family val="3"/>
            <charset val="128"/>
          </rPr>
          <t>締日をご入力ください。</t>
        </r>
      </text>
    </comment>
    <comment ref="C4" authorId="0" shapeId="0" xr:uid="{7BF0A910-1C91-47C4-9DC9-BE610DD7F212}">
      <text>
        <r>
          <rPr>
            <b/>
            <sz val="9"/>
            <color indexed="81"/>
            <rFont val="MS P ゴシック"/>
            <family val="3"/>
            <charset val="128"/>
          </rPr>
          <t>今月請求が発生する行に〇をつけてください。
総括請求書／請求書シートへ自動反映します。</t>
        </r>
      </text>
    </comment>
    <comment ref="H4" authorId="0" shapeId="0" xr:uid="{F762E030-83F4-444C-A120-A8EDA6FA8583}">
      <text>
        <r>
          <rPr>
            <b/>
            <sz val="9"/>
            <color indexed="81"/>
            <rFont val="MS P ゴシック"/>
            <family val="3"/>
            <charset val="128"/>
          </rPr>
          <t>契約分に対し、前月までに請求いただいている合計額をご入力ください。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小野 連太郎</author>
  </authors>
  <commentList>
    <comment ref="S4" authorId="0" shapeId="0" xr:uid="{FE3CA70D-6C3F-4ABC-A79F-5B19DC11A6C9}">
      <text>
        <r>
          <rPr>
            <b/>
            <sz val="9"/>
            <color indexed="81"/>
            <rFont val="MS P ゴシック"/>
            <family val="3"/>
            <charset val="128"/>
          </rPr>
          <t>印刷後、ご捺印ください。</t>
        </r>
      </text>
    </comment>
    <comment ref="U4" authorId="0" shapeId="0" xr:uid="{36971F3F-10A5-4450-88D4-7955FD0F5BC6}">
      <text>
        <r>
          <rPr>
            <b/>
            <sz val="9"/>
            <color indexed="81"/>
            <rFont val="MS P ゴシック"/>
            <family val="3"/>
            <charset val="128"/>
          </rPr>
          <t>端数処理方法を
ご選択ください。</t>
        </r>
      </text>
    </comment>
    <comment ref="R10" authorId="0" shapeId="0" xr:uid="{723679F1-D310-4DA8-B801-EF18BD2ED49E}">
      <text>
        <r>
          <rPr>
            <b/>
            <sz val="9"/>
            <color indexed="81"/>
            <rFont val="MS P ゴシック"/>
            <family val="3"/>
            <charset val="128"/>
          </rPr>
          <t>税率をご選択ください。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小野 連太郎</author>
  </authors>
  <commentList>
    <comment ref="G6" authorId="0" shapeId="0" xr:uid="{4EBF1A7A-457A-4D0E-8D39-D2E4DDE9A4A3}">
      <text>
        <r>
          <rPr>
            <b/>
            <sz val="9"/>
            <color indexed="81"/>
            <rFont val="MS P ゴシック"/>
            <family val="3"/>
            <charset val="128"/>
          </rPr>
          <t>税率をご選択ください。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<sst xmlns="http://schemas.openxmlformats.org/spreadsheetml/2006/main" count="1098" uniqueCount="165">
  <si>
    <t>工事番号</t>
    <rPh sb="0" eb="2">
      <t>コウジ</t>
    </rPh>
    <rPh sb="2" eb="4">
      <t>バンゴウ</t>
    </rPh>
    <phoneticPr fontId="2"/>
  </si>
  <si>
    <t>単位</t>
    <rPh sb="0" eb="2">
      <t>タンイ</t>
    </rPh>
    <phoneticPr fontId="2"/>
  </si>
  <si>
    <t>数　量</t>
    <rPh sb="0" eb="1">
      <t>カズ</t>
    </rPh>
    <rPh sb="2" eb="3">
      <t>リョウ</t>
    </rPh>
    <phoneticPr fontId="2"/>
  </si>
  <si>
    <t>注文番号</t>
    <rPh sb="0" eb="2">
      <t>チュウモン</t>
    </rPh>
    <rPh sb="2" eb="4">
      <t>バンゴウ</t>
    </rPh>
    <phoneticPr fontId="2"/>
  </si>
  <si>
    <t>電話番号</t>
    <rPh sb="0" eb="2">
      <t>デンワ</t>
    </rPh>
    <rPh sb="2" eb="4">
      <t>バンゴウ</t>
    </rPh>
    <phoneticPr fontId="2"/>
  </si>
  <si>
    <t>FAX番号</t>
    <rPh sb="3" eb="5">
      <t>バンゴウ</t>
    </rPh>
    <phoneticPr fontId="2"/>
  </si>
  <si>
    <t>請求者情報</t>
    <rPh sb="0" eb="3">
      <t>セイキュウシャ</t>
    </rPh>
    <rPh sb="3" eb="5">
      <t>ジョウホウ</t>
    </rPh>
    <phoneticPr fontId="2"/>
  </si>
  <si>
    <t>住所</t>
    <rPh sb="0" eb="2">
      <t>ジュウショ</t>
    </rPh>
    <phoneticPr fontId="2"/>
  </si>
  <si>
    <t>会社名</t>
    <rPh sb="0" eb="3">
      <t>カイシャメイ</t>
    </rPh>
    <phoneticPr fontId="2"/>
  </si>
  <si>
    <t>氏名</t>
    <rPh sb="0" eb="2">
      <t>シメイ</t>
    </rPh>
    <phoneticPr fontId="2"/>
  </si>
  <si>
    <t>月日</t>
    <rPh sb="0" eb="2">
      <t>ツキヒ</t>
    </rPh>
    <phoneticPr fontId="2"/>
  </si>
  <si>
    <t>請　求　明　細　書</t>
    <rPh sb="0" eb="1">
      <t>ショウ</t>
    </rPh>
    <rPh sb="2" eb="3">
      <t>モトム</t>
    </rPh>
    <rPh sb="4" eb="5">
      <t>メイ</t>
    </rPh>
    <rPh sb="6" eb="7">
      <t>ホソ</t>
    </rPh>
    <rPh sb="8" eb="9">
      <t>ショ</t>
    </rPh>
    <phoneticPr fontId="2"/>
  </si>
  <si>
    <t>工事名</t>
    <rPh sb="0" eb="2">
      <t>コウジ</t>
    </rPh>
    <rPh sb="2" eb="3">
      <t>メイ</t>
    </rPh>
    <phoneticPr fontId="2"/>
  </si>
  <si>
    <t>単　　価</t>
    <rPh sb="0" eb="1">
      <t>タン</t>
    </rPh>
    <rPh sb="3" eb="4">
      <t>アタイ</t>
    </rPh>
    <phoneticPr fontId="2"/>
  </si>
  <si>
    <t>金　　額</t>
    <rPh sb="0" eb="1">
      <t>キン</t>
    </rPh>
    <rPh sb="3" eb="4">
      <t>ガク</t>
    </rPh>
    <phoneticPr fontId="2"/>
  </si>
  <si>
    <t>№</t>
    <phoneticPr fontId="2"/>
  </si>
  <si>
    <t>様式№1</t>
    <rPh sb="0" eb="2">
      <t>ヨウシキ</t>
    </rPh>
    <phoneticPr fontId="2"/>
  </si>
  <si>
    <t>業者コード</t>
    <rPh sb="0" eb="2">
      <t>ギョウシャ</t>
    </rPh>
    <phoneticPr fontId="2"/>
  </si>
  <si>
    <t>日清建設株式会社　御中</t>
    <rPh sb="0" eb="4">
      <t>ニッセイケンセツ</t>
    </rPh>
    <rPh sb="4" eb="8">
      <t>カブシキガイシャ</t>
    </rPh>
    <rPh sb="9" eb="11">
      <t>オンチュウ</t>
    </rPh>
    <phoneticPr fontId="2"/>
  </si>
  <si>
    <t>銀行名</t>
    <rPh sb="0" eb="3">
      <t>ギンコウメイ</t>
    </rPh>
    <phoneticPr fontId="2"/>
  </si>
  <si>
    <t>支店名</t>
    <rPh sb="0" eb="3">
      <t>シテンメイ</t>
    </rPh>
    <phoneticPr fontId="2"/>
  </si>
  <si>
    <t>口座区分</t>
    <rPh sb="0" eb="4">
      <t>コウザクブン</t>
    </rPh>
    <phoneticPr fontId="2"/>
  </si>
  <si>
    <t>口座番号</t>
    <rPh sb="0" eb="4">
      <t>コウザバンゴウ</t>
    </rPh>
    <phoneticPr fontId="2"/>
  </si>
  <si>
    <t>口座名義</t>
    <rPh sb="0" eb="4">
      <t>コウザメイギ</t>
    </rPh>
    <phoneticPr fontId="2"/>
  </si>
  <si>
    <t>口座名義（カナ）</t>
    <rPh sb="0" eb="4">
      <t>コウザメイギ</t>
    </rPh>
    <phoneticPr fontId="2"/>
  </si>
  <si>
    <t>適格請求書発行事業者登録番号</t>
    <phoneticPr fontId="2"/>
  </si>
  <si>
    <t>登録番号を取得している場合のみご入力ください。</t>
    <rPh sb="0" eb="4">
      <t>トウロクバンゴウ</t>
    </rPh>
    <rPh sb="5" eb="7">
      <t>シュトク</t>
    </rPh>
    <rPh sb="11" eb="13">
      <t>バアイ</t>
    </rPh>
    <rPh sb="16" eb="18">
      <t>ニュウリョク</t>
    </rPh>
    <phoneticPr fontId="2"/>
  </si>
  <si>
    <t>ＴＥＬ</t>
    <phoneticPr fontId="2"/>
  </si>
  <si>
    <t>ＦＡＸ</t>
    <phoneticPr fontId="2"/>
  </si>
  <si>
    <t>注文番号</t>
    <rPh sb="0" eb="4">
      <t>チュウモンバンゴウ</t>
    </rPh>
    <phoneticPr fontId="2"/>
  </si>
  <si>
    <t>工事番号</t>
    <rPh sb="0" eb="4">
      <t>コウジバンゴウ</t>
    </rPh>
    <phoneticPr fontId="2"/>
  </si>
  <si>
    <t>工事名</t>
    <rPh sb="0" eb="3">
      <t>コウジメイ</t>
    </rPh>
    <phoneticPr fontId="2"/>
  </si>
  <si>
    <t>請求概要入力</t>
    <rPh sb="0" eb="4">
      <t>セイキュウガイヨウ</t>
    </rPh>
    <rPh sb="4" eb="6">
      <t>ニュウリョク</t>
    </rPh>
    <phoneticPr fontId="2"/>
  </si>
  <si>
    <t>請求締日</t>
    <rPh sb="0" eb="3">
      <t>セイキュウシ</t>
    </rPh>
    <rPh sb="3" eb="4">
      <t>ビ</t>
    </rPh>
    <phoneticPr fontId="2"/>
  </si>
  <si>
    <t>工種区分</t>
    <rPh sb="0" eb="2">
      <t>コウシュ</t>
    </rPh>
    <rPh sb="2" eb="4">
      <t>クブン</t>
    </rPh>
    <phoneticPr fontId="2"/>
  </si>
  <si>
    <t>勘定科目</t>
    <rPh sb="0" eb="4">
      <t>カンジョウカモク</t>
    </rPh>
    <phoneticPr fontId="2"/>
  </si>
  <si>
    <t>内訳</t>
    <rPh sb="0" eb="2">
      <t>ウチワケ</t>
    </rPh>
    <phoneticPr fontId="2"/>
  </si>
  <si>
    <t>数量</t>
    <rPh sb="0" eb="2">
      <t>スウリョウ</t>
    </rPh>
    <phoneticPr fontId="2"/>
  </si>
  <si>
    <t>単価</t>
    <rPh sb="0" eb="2">
      <t>タンカ</t>
    </rPh>
    <phoneticPr fontId="2"/>
  </si>
  <si>
    <t>金額</t>
    <rPh sb="0" eb="2">
      <t>キンガク</t>
    </rPh>
    <phoneticPr fontId="2"/>
  </si>
  <si>
    <t>摘　要</t>
    <rPh sb="0" eb="1">
      <t>テキ</t>
    </rPh>
    <rPh sb="2" eb="3">
      <t>ヨウ</t>
    </rPh>
    <phoneticPr fontId="2"/>
  </si>
  <si>
    <t>請　　求　　書</t>
    <rPh sb="0" eb="1">
      <t>ショウ</t>
    </rPh>
    <rPh sb="3" eb="4">
      <t>モトム</t>
    </rPh>
    <rPh sb="6" eb="7">
      <t>ショ</t>
    </rPh>
    <phoneticPr fontId="2"/>
  </si>
  <si>
    <t>8%対象額</t>
    <rPh sb="2" eb="5">
      <t>タイショウガク</t>
    </rPh>
    <phoneticPr fontId="2"/>
  </si>
  <si>
    <t>請求日</t>
    <rPh sb="0" eb="3">
      <t>セイキュウビ</t>
    </rPh>
    <phoneticPr fontId="2"/>
  </si>
  <si>
    <t>振込情報</t>
    <rPh sb="0" eb="2">
      <t>フリコミ</t>
    </rPh>
    <rPh sb="2" eb="4">
      <t>ジョウホウ</t>
    </rPh>
    <phoneticPr fontId="2"/>
  </si>
  <si>
    <t>契約金額</t>
    <rPh sb="0" eb="2">
      <t>ケイヤク</t>
    </rPh>
    <rPh sb="2" eb="4">
      <t>キンガク</t>
    </rPh>
    <phoneticPr fontId="2"/>
  </si>
  <si>
    <t>請求</t>
    <rPh sb="0" eb="2">
      <t>セイキュウ</t>
    </rPh>
    <phoneticPr fontId="2"/>
  </si>
  <si>
    <t>前回迄の請求金額</t>
    <rPh sb="0" eb="2">
      <t>ゼンカイ</t>
    </rPh>
    <rPh sb="2" eb="3">
      <t>マデ</t>
    </rPh>
    <rPh sb="4" eb="6">
      <t>セイキュウ</t>
    </rPh>
    <rPh sb="6" eb="8">
      <t>キンガク</t>
    </rPh>
    <phoneticPr fontId="2"/>
  </si>
  <si>
    <t>今回請求額</t>
    <rPh sb="0" eb="2">
      <t>コンカイ</t>
    </rPh>
    <rPh sb="2" eb="5">
      <t>セイキュウガク</t>
    </rPh>
    <phoneticPr fontId="2"/>
  </si>
  <si>
    <t>前回迄の
請求金額</t>
    <rPh sb="0" eb="2">
      <t>ゼンカイ</t>
    </rPh>
    <rPh sb="2" eb="3">
      <t>マデ</t>
    </rPh>
    <rPh sb="5" eb="9">
      <t>セイキュウキンガク</t>
    </rPh>
    <phoneticPr fontId="2"/>
  </si>
  <si>
    <t>非課税対象額</t>
    <rPh sb="0" eb="3">
      <t>ヒカゼイ</t>
    </rPh>
    <rPh sb="3" eb="6">
      <t>タイショウガク</t>
    </rPh>
    <phoneticPr fontId="2"/>
  </si>
  <si>
    <t>10%対象額</t>
    <rPh sb="3" eb="5">
      <t>タイショウ</t>
    </rPh>
    <rPh sb="5" eb="6">
      <t>ガク</t>
    </rPh>
    <phoneticPr fontId="2"/>
  </si>
  <si>
    <t>税率</t>
    <rPh sb="0" eb="2">
      <t>ゼイリツ</t>
    </rPh>
    <phoneticPr fontId="2"/>
  </si>
  <si>
    <t>ページ</t>
    <phoneticPr fontId="2"/>
  </si>
  <si>
    <t>工務部：048-885-8881</t>
    <rPh sb="0" eb="3">
      <t>コウムブ</t>
    </rPh>
    <phoneticPr fontId="2"/>
  </si>
  <si>
    <t>消費税
端数処理</t>
    <rPh sb="0" eb="3">
      <t>ショウヒゼイ</t>
    </rPh>
    <rPh sb="4" eb="8">
      <t>ハスウショリ</t>
    </rPh>
    <phoneticPr fontId="2"/>
  </si>
  <si>
    <t>差引残額</t>
    <rPh sb="0" eb="2">
      <t>サシヒキ</t>
    </rPh>
    <rPh sb="2" eb="4">
      <t>ザンガク</t>
    </rPh>
    <phoneticPr fontId="2"/>
  </si>
  <si>
    <t>税抜</t>
    <rPh sb="0" eb="2">
      <t>ゼイヌキ</t>
    </rPh>
    <phoneticPr fontId="2"/>
  </si>
  <si>
    <t>税込</t>
    <rPh sb="0" eb="2">
      <t>ゼイコミ</t>
    </rPh>
    <phoneticPr fontId="2"/>
  </si>
  <si>
    <t>登録番号</t>
    <rPh sb="0" eb="4">
      <t>トウロクバンゴウ</t>
    </rPh>
    <phoneticPr fontId="2"/>
  </si>
  <si>
    <t>当社登録番号です。ご不明な場合はお問い合わせください。</t>
    <rPh sb="0" eb="2">
      <t>トウシャ</t>
    </rPh>
    <rPh sb="2" eb="4">
      <t>トウロク</t>
    </rPh>
    <rPh sb="4" eb="6">
      <t>バンゴウ</t>
    </rPh>
    <rPh sb="5" eb="6">
      <t>トウバン</t>
    </rPh>
    <rPh sb="10" eb="12">
      <t>フメイ</t>
    </rPh>
    <rPh sb="13" eb="15">
      <t>バアイ</t>
    </rPh>
    <rPh sb="17" eb="18">
      <t>ト</t>
    </rPh>
    <rPh sb="19" eb="20">
      <t>ア</t>
    </rPh>
    <phoneticPr fontId="2"/>
  </si>
  <si>
    <t>請求書作成に関する問い合わせ先</t>
    <rPh sb="0" eb="3">
      <t>セイキュウショ</t>
    </rPh>
    <rPh sb="3" eb="5">
      <t>サクセイ</t>
    </rPh>
    <rPh sb="6" eb="7">
      <t>カン</t>
    </rPh>
    <rPh sb="9" eb="10">
      <t>ト</t>
    </rPh>
    <rPh sb="11" eb="12">
      <t>ア</t>
    </rPh>
    <rPh sb="14" eb="15">
      <t>サキ</t>
    </rPh>
    <phoneticPr fontId="2"/>
  </si>
  <si>
    <t>使用方法</t>
    <rPh sb="0" eb="4">
      <t>シヨウホウホウ</t>
    </rPh>
    <phoneticPr fontId="2"/>
  </si>
  <si>
    <t>基本入力シート</t>
    <rPh sb="0" eb="4">
      <t>キホンニュウリョク</t>
    </rPh>
    <phoneticPr fontId="2"/>
  </si>
  <si>
    <t>各項目、御社様の情報をご入力ください。</t>
    <rPh sb="0" eb="3">
      <t>カクコウモク</t>
    </rPh>
    <rPh sb="4" eb="6">
      <t>オンシャ</t>
    </rPh>
    <rPh sb="6" eb="7">
      <t>サマ</t>
    </rPh>
    <rPh sb="8" eb="10">
      <t>ジョウホウ</t>
    </rPh>
    <rPh sb="12" eb="14">
      <t>ニュウリョク</t>
    </rPh>
    <phoneticPr fontId="2"/>
  </si>
  <si>
    <t>「業者コード」のみ弊社管理の番号となります。</t>
    <rPh sb="1" eb="3">
      <t>ギョウシャ</t>
    </rPh>
    <rPh sb="9" eb="11">
      <t>ヘイシャ</t>
    </rPh>
    <rPh sb="11" eb="13">
      <t>カンリ</t>
    </rPh>
    <rPh sb="14" eb="16">
      <t>バンゴウ</t>
    </rPh>
    <phoneticPr fontId="2"/>
  </si>
  <si>
    <t>請求概要入力</t>
    <rPh sb="0" eb="2">
      <t>セイキュウ</t>
    </rPh>
    <rPh sb="2" eb="4">
      <t>ガイヨウ</t>
    </rPh>
    <rPh sb="4" eb="6">
      <t>ニュウリョク</t>
    </rPh>
    <phoneticPr fontId="2"/>
  </si>
  <si>
    <t>各請求に紐づく工事情報をご入力ください。</t>
    <rPh sb="0" eb="3">
      <t>カクセイキュウ</t>
    </rPh>
    <rPh sb="4" eb="5">
      <t>ヒモ</t>
    </rPh>
    <rPh sb="7" eb="9">
      <t>コウジ</t>
    </rPh>
    <rPh sb="9" eb="11">
      <t>ジョウホウ</t>
    </rPh>
    <rPh sb="13" eb="15">
      <t>ニュウリョク</t>
    </rPh>
    <phoneticPr fontId="2"/>
  </si>
  <si>
    <t>工事番号等ご不明な場合はお問い合わせください。</t>
    <rPh sb="0" eb="4">
      <t>コウジバンゴウ</t>
    </rPh>
    <rPh sb="4" eb="5">
      <t>ナド</t>
    </rPh>
    <rPh sb="6" eb="8">
      <t>フメイ</t>
    </rPh>
    <rPh sb="9" eb="11">
      <t>バアイ</t>
    </rPh>
    <rPh sb="13" eb="14">
      <t>ト</t>
    </rPh>
    <rPh sb="15" eb="16">
      <t>ア</t>
    </rPh>
    <phoneticPr fontId="2"/>
  </si>
  <si>
    <t>注文書を交わしている＝契約分に対する請求の場合は</t>
    <rPh sb="0" eb="3">
      <t>チュウモンショ</t>
    </rPh>
    <rPh sb="4" eb="5">
      <t>カ</t>
    </rPh>
    <rPh sb="11" eb="14">
      <t>ケイヤクブン</t>
    </rPh>
    <rPh sb="15" eb="16">
      <t>タイ</t>
    </rPh>
    <rPh sb="18" eb="20">
      <t>セイキュウ</t>
    </rPh>
    <rPh sb="21" eb="23">
      <t>バアイ</t>
    </rPh>
    <phoneticPr fontId="2"/>
  </si>
  <si>
    <t>列の情報も併せてご入力ください。</t>
    <rPh sb="0" eb="1">
      <t>レツ</t>
    </rPh>
    <rPh sb="2" eb="4">
      <t>ジョウホウ</t>
    </rPh>
    <rPh sb="5" eb="6">
      <t>アワ</t>
    </rPh>
    <rPh sb="9" eb="11">
      <t>ニュウリョク</t>
    </rPh>
    <phoneticPr fontId="2"/>
  </si>
  <si>
    <t>注文書を交わしていない＝未契約分の請求は</t>
    <rPh sb="0" eb="3">
      <t>チュウモンショ</t>
    </rPh>
    <rPh sb="4" eb="5">
      <t>カ</t>
    </rPh>
    <rPh sb="12" eb="15">
      <t>ミケイヤク</t>
    </rPh>
    <rPh sb="15" eb="16">
      <t>ブン</t>
    </rPh>
    <rPh sb="17" eb="19">
      <t>セイキュウ</t>
    </rPh>
    <phoneticPr fontId="2"/>
  </si>
  <si>
    <t>列のみの情報入力で問題ございません。</t>
    <rPh sb="0" eb="1">
      <t>レツ</t>
    </rPh>
    <rPh sb="4" eb="6">
      <t>ジョウホウ</t>
    </rPh>
    <rPh sb="6" eb="8">
      <t>ニュウリョク</t>
    </rPh>
    <rPh sb="9" eb="11">
      <t>モンダイ</t>
    </rPh>
    <phoneticPr fontId="2"/>
  </si>
  <si>
    <t>契約分／未契約分とそれぞれ分けて行を作成してください。</t>
    <rPh sb="0" eb="3">
      <t>ケイヤクブン</t>
    </rPh>
    <rPh sb="4" eb="8">
      <t>ミケイヤクブン</t>
    </rPh>
    <rPh sb="13" eb="14">
      <t>ワ</t>
    </rPh>
    <rPh sb="16" eb="17">
      <t>ギョウ</t>
    </rPh>
    <rPh sb="18" eb="20">
      <t>サクセイ</t>
    </rPh>
    <phoneticPr fontId="2"/>
  </si>
  <si>
    <t>例）</t>
    <rPh sb="0" eb="1">
      <t>レイ</t>
    </rPh>
    <phoneticPr fontId="2"/>
  </si>
  <si>
    <t>なお、契約金額は\2,000,000であり、前月までに累計\600,000の請求を行っている。</t>
    <rPh sb="3" eb="5">
      <t>ケイヤク</t>
    </rPh>
    <rPh sb="5" eb="7">
      <t>キンガク</t>
    </rPh>
    <rPh sb="22" eb="24">
      <t>ゼンゲツ</t>
    </rPh>
    <rPh sb="27" eb="29">
      <t>ルイケイ</t>
    </rPh>
    <rPh sb="38" eb="40">
      <t>セイキュウ</t>
    </rPh>
    <rPh sb="41" eb="42">
      <t>オコナ</t>
    </rPh>
    <phoneticPr fontId="2"/>
  </si>
  <si>
    <t>「01001：○×△工事」にて当月\1,000,000の請求が発生。</t>
    <rPh sb="15" eb="17">
      <t>トウゲツ</t>
    </rPh>
    <rPh sb="28" eb="30">
      <t>セイキュウ</t>
    </rPh>
    <rPh sb="31" eb="33">
      <t>ハッセイ</t>
    </rPh>
    <phoneticPr fontId="2"/>
  </si>
  <si>
    <t>内、\800,000が契約分、残額が契約外であった。</t>
    <rPh sb="0" eb="1">
      <t>ウチ</t>
    </rPh>
    <rPh sb="11" eb="14">
      <t>ケイヤクブン</t>
    </rPh>
    <rPh sb="15" eb="17">
      <t>ザンガク</t>
    </rPh>
    <rPh sb="18" eb="21">
      <t>ケイヤクガイ</t>
    </rPh>
    <phoneticPr fontId="2"/>
  </si>
  <si>
    <t>なお、同一工事に対する請求の中で、契約分と未契約分の請求が混在している場合、</t>
    <rPh sb="3" eb="5">
      <t>ドウイツ</t>
    </rPh>
    <rPh sb="5" eb="7">
      <t>コウジ</t>
    </rPh>
    <rPh sb="8" eb="9">
      <t>タイ</t>
    </rPh>
    <rPh sb="11" eb="13">
      <t>セイキュウ</t>
    </rPh>
    <rPh sb="14" eb="15">
      <t>ナカ</t>
    </rPh>
    <phoneticPr fontId="2"/>
  </si>
  <si>
    <t>請求書</t>
    <rPh sb="0" eb="3">
      <t>セイキュウショ</t>
    </rPh>
    <phoneticPr fontId="2"/>
  </si>
  <si>
    <t>「月日」「内訳」「数量」「単位」「単価」「税率」の６項目を入力ください。</t>
    <rPh sb="26" eb="28">
      <t>コウモク</t>
    </rPh>
    <rPh sb="29" eb="31">
      <t>ニュウリョク</t>
    </rPh>
    <phoneticPr fontId="2"/>
  </si>
  <si>
    <t>金額は「数量」に「単価」を乗じた値が自動計算されます。</t>
    <rPh sb="0" eb="2">
      <t>キンガク</t>
    </rPh>
    <rPh sb="4" eb="6">
      <t>スウリョウ</t>
    </rPh>
    <rPh sb="9" eb="11">
      <t>タンカ</t>
    </rPh>
    <rPh sb="13" eb="14">
      <t>ジョウ</t>
    </rPh>
    <rPh sb="16" eb="17">
      <t>アタイ</t>
    </rPh>
    <rPh sb="18" eb="22">
      <t>ジドウケイサン</t>
    </rPh>
    <phoneticPr fontId="2"/>
  </si>
  <si>
    <t>「税率」は各行ごとにご選択ください。</t>
    <rPh sb="1" eb="3">
      <t>ゼイリツ</t>
    </rPh>
    <rPh sb="5" eb="7">
      <t>カクギョウ</t>
    </rPh>
    <rPh sb="11" eb="13">
      <t>センタク</t>
    </rPh>
    <phoneticPr fontId="2"/>
  </si>
  <si>
    <t>※工事番号、工事名の入力がない場合、他シートへの参照、自動計算等が正常に動作しない場合があります。</t>
    <rPh sb="1" eb="5">
      <t>コウジバンゴウ</t>
    </rPh>
    <rPh sb="6" eb="9">
      <t>コウジメイ</t>
    </rPh>
    <rPh sb="10" eb="12">
      <t>ニュウリョク</t>
    </rPh>
    <rPh sb="15" eb="17">
      <t>バアイ</t>
    </rPh>
    <rPh sb="18" eb="19">
      <t>ホカ</t>
    </rPh>
    <rPh sb="24" eb="26">
      <t>サンショウ</t>
    </rPh>
    <rPh sb="27" eb="31">
      <t>ジドウケイサン</t>
    </rPh>
    <rPh sb="31" eb="32">
      <t>ナド</t>
    </rPh>
    <rPh sb="33" eb="35">
      <t>セイジョウ</t>
    </rPh>
    <rPh sb="36" eb="38">
      <t>ドウサ</t>
    </rPh>
    <rPh sb="41" eb="43">
      <t>バアイ</t>
    </rPh>
    <phoneticPr fontId="2"/>
  </si>
  <si>
    <t>上記６項目以外に、様式下部の摘要欄へも入力が可能です。</t>
    <rPh sb="0" eb="2">
      <t>ジョウキ</t>
    </rPh>
    <rPh sb="3" eb="5">
      <t>コウモク</t>
    </rPh>
    <rPh sb="5" eb="7">
      <t>イガイ</t>
    </rPh>
    <rPh sb="9" eb="11">
      <t>ヨウシキ</t>
    </rPh>
    <rPh sb="11" eb="13">
      <t>カブ</t>
    </rPh>
    <rPh sb="14" eb="16">
      <t>テキヨウ</t>
    </rPh>
    <rPh sb="16" eb="17">
      <t>ラン</t>
    </rPh>
    <rPh sb="19" eb="21">
      <t>ニュウリョク</t>
    </rPh>
    <rPh sb="22" eb="24">
      <t>カノウ</t>
    </rPh>
    <phoneticPr fontId="2"/>
  </si>
  <si>
    <t>必要に応じご活用ください。</t>
    <rPh sb="0" eb="2">
      <t>ヒツヨウ</t>
    </rPh>
    <rPh sb="3" eb="4">
      <t>オウ</t>
    </rPh>
    <rPh sb="6" eb="8">
      <t>カツヨウ</t>
    </rPh>
    <phoneticPr fontId="2"/>
  </si>
  <si>
    <t>※</t>
    <phoneticPr fontId="2"/>
  </si>
  <si>
    <t>は手順シート用の色分けのため、実際の様式では色分けはありません。</t>
    <rPh sb="1" eb="3">
      <t>テジュン</t>
    </rPh>
    <rPh sb="6" eb="7">
      <t>ヨウ</t>
    </rPh>
    <rPh sb="8" eb="10">
      <t>イロワ</t>
    </rPh>
    <rPh sb="15" eb="17">
      <t>ジッサイ</t>
    </rPh>
    <rPh sb="18" eb="20">
      <t>ヨウシキ</t>
    </rPh>
    <rPh sb="22" eb="24">
      <t>イロワ</t>
    </rPh>
    <phoneticPr fontId="2"/>
  </si>
  <si>
    <t>ご提出いただく書類は「契約分の請求書」「未契約分の請求書」と分かれる形となります。</t>
    <rPh sb="1" eb="3">
      <t>テイシュツ</t>
    </rPh>
    <rPh sb="7" eb="9">
      <t>ショルイ</t>
    </rPh>
    <rPh sb="11" eb="14">
      <t>ケイヤクブン</t>
    </rPh>
    <rPh sb="15" eb="18">
      <t>セイキュウショ</t>
    </rPh>
    <rPh sb="20" eb="24">
      <t>ミケイヤクブン</t>
    </rPh>
    <rPh sb="25" eb="28">
      <t>セイキュウショ</t>
    </rPh>
    <rPh sb="30" eb="31">
      <t>ワ</t>
    </rPh>
    <rPh sb="34" eb="35">
      <t>カタチ</t>
    </rPh>
    <phoneticPr fontId="2"/>
  </si>
  <si>
    <t>消費税</t>
    <rPh sb="0" eb="3">
      <t>ショウヒゼイ</t>
    </rPh>
    <phoneticPr fontId="2"/>
  </si>
  <si>
    <t>税抜合計額</t>
    <rPh sb="0" eb="2">
      <t>ゼイヌキ</t>
    </rPh>
    <rPh sb="2" eb="4">
      <t>ゴウケイ</t>
    </rPh>
    <rPh sb="4" eb="5">
      <t>ガク</t>
    </rPh>
    <phoneticPr fontId="2"/>
  </si>
  <si>
    <t>消費税合計額</t>
    <rPh sb="0" eb="3">
      <t>ショウヒゼイ</t>
    </rPh>
    <rPh sb="3" eb="6">
      <t>ゴウケイガク</t>
    </rPh>
    <phoneticPr fontId="2"/>
  </si>
  <si>
    <t>口座名</t>
    <rPh sb="0" eb="3">
      <t>コウザメイ</t>
    </rPh>
    <phoneticPr fontId="2"/>
  </si>
  <si>
    <t>フリガナ</t>
    <phoneticPr fontId="2"/>
  </si>
  <si>
    <t>口座</t>
    <rPh sb="0" eb="2">
      <t>コウザ</t>
    </rPh>
    <phoneticPr fontId="2"/>
  </si>
  <si>
    <t>銀行・支店</t>
    <rPh sb="0" eb="2">
      <t>ギンコウ</t>
    </rPh>
    <rPh sb="3" eb="5">
      <t>シテン</t>
    </rPh>
    <phoneticPr fontId="2"/>
  </si>
  <si>
    <t>※単価契約の場合は注文番号のみご入力ください。</t>
    <rPh sb="1" eb="3">
      <t>タンカ</t>
    </rPh>
    <rPh sb="3" eb="5">
      <t>ケイヤク</t>
    </rPh>
    <rPh sb="6" eb="8">
      <t>バアイ</t>
    </rPh>
    <rPh sb="9" eb="13">
      <t>チュウモンバンゴウ</t>
    </rPh>
    <rPh sb="16" eb="18">
      <t>ニュウリョク</t>
    </rPh>
    <phoneticPr fontId="2"/>
  </si>
  <si>
    <t>内　　訳　</t>
    <rPh sb="0" eb="1">
      <t>ウチ</t>
    </rPh>
    <rPh sb="3" eb="4">
      <t>ヤク</t>
    </rPh>
    <phoneticPr fontId="2"/>
  </si>
  <si>
    <t>ご不明な場合は上記へお問い合わせください。</t>
    <rPh sb="1" eb="3">
      <t>フメイ</t>
    </rPh>
    <rPh sb="4" eb="6">
      <t>バアイ</t>
    </rPh>
    <rPh sb="7" eb="9">
      <t>ジョウキ</t>
    </rPh>
    <rPh sb="11" eb="12">
      <t>ト</t>
    </rPh>
    <rPh sb="13" eb="14">
      <t>ア</t>
    </rPh>
    <phoneticPr fontId="2"/>
  </si>
  <si>
    <t>請求明細書</t>
    <rPh sb="0" eb="5">
      <t>セイキュウメイサイショ</t>
    </rPh>
    <phoneticPr fontId="2"/>
  </si>
  <si>
    <t>印</t>
    <rPh sb="0" eb="1">
      <t>イン</t>
    </rPh>
    <phoneticPr fontId="2"/>
  </si>
  <si>
    <t>１ページ目右側、印刷範囲外に消費税計算の端数処理方法を選択する欄がごさいます。</t>
    <rPh sb="4" eb="5">
      <t>メ</t>
    </rPh>
    <rPh sb="5" eb="7">
      <t>ミギガワ</t>
    </rPh>
    <rPh sb="8" eb="10">
      <t>インサツ</t>
    </rPh>
    <rPh sb="10" eb="12">
      <t>ハンイ</t>
    </rPh>
    <rPh sb="12" eb="13">
      <t>ガイ</t>
    </rPh>
    <rPh sb="14" eb="17">
      <t>ショウヒゼイ</t>
    </rPh>
    <rPh sb="17" eb="19">
      <t>ケイサン</t>
    </rPh>
    <rPh sb="20" eb="24">
      <t>ハスウショリ</t>
    </rPh>
    <rPh sb="24" eb="26">
      <t>ホウホウ</t>
    </rPh>
    <rPh sb="27" eb="29">
      <t>センタク</t>
    </rPh>
    <rPh sb="31" eb="32">
      <t>ラン</t>
    </rPh>
    <phoneticPr fontId="2"/>
  </si>
  <si>
    <t>「１－四捨五入」「２－切り捨て」「３－切り上げ」の中から、御社様の会計システムと合致する処理方法をご選択ください。</t>
    <rPh sb="3" eb="7">
      <t>シシャゴニュウ</t>
    </rPh>
    <rPh sb="25" eb="26">
      <t>ナカ</t>
    </rPh>
    <rPh sb="29" eb="31">
      <t>オンシャ</t>
    </rPh>
    <rPh sb="31" eb="32">
      <t>サマ</t>
    </rPh>
    <rPh sb="33" eb="35">
      <t>カイケイ</t>
    </rPh>
    <rPh sb="40" eb="42">
      <t>ガッチ</t>
    </rPh>
    <rPh sb="44" eb="48">
      <t>ショリホウホウ</t>
    </rPh>
    <rPh sb="50" eb="52">
      <t>センタク</t>
    </rPh>
    <phoneticPr fontId="2"/>
  </si>
  <si>
    <t>各請求書下部に記載される金額が、弊社内で取り扱う金額となります。</t>
    <rPh sb="0" eb="4">
      <t>カクセイキュウショ</t>
    </rPh>
    <rPh sb="4" eb="6">
      <t>カブ</t>
    </rPh>
    <rPh sb="7" eb="9">
      <t>キサイ</t>
    </rPh>
    <rPh sb="12" eb="14">
      <t>キンガク</t>
    </rPh>
    <rPh sb="16" eb="18">
      <t>ヘイシャ</t>
    </rPh>
    <rPh sb="18" eb="19">
      <t>ウチ</t>
    </rPh>
    <rPh sb="20" eb="21">
      <t>ト</t>
    </rPh>
    <rPh sb="22" eb="23">
      <t>アツカ</t>
    </rPh>
    <rPh sb="24" eb="26">
      <t>キンガク</t>
    </rPh>
    <phoneticPr fontId="2"/>
  </si>
  <si>
    <t>※ご利用のExcelのバージョンにより各シートの参照・自動計算等、正常に動作しない可能性がございます。</t>
    <rPh sb="2" eb="4">
      <t>リヨウ</t>
    </rPh>
    <rPh sb="19" eb="20">
      <t>カク</t>
    </rPh>
    <rPh sb="24" eb="26">
      <t>サンショウ</t>
    </rPh>
    <rPh sb="27" eb="31">
      <t>ジドウケイサン</t>
    </rPh>
    <rPh sb="31" eb="32">
      <t>ナド</t>
    </rPh>
    <rPh sb="33" eb="35">
      <t>セイジョウ</t>
    </rPh>
    <rPh sb="36" eb="38">
      <t>ドウサ</t>
    </rPh>
    <rPh sb="41" eb="44">
      <t>カノウセイ</t>
    </rPh>
    <phoneticPr fontId="2"/>
  </si>
  <si>
    <t>Ｃ列の「請求」は請求書に反映したい（＝当月請求がある）工事の横に「○」をご選択ください。</t>
    <rPh sb="1" eb="2">
      <t>レツ</t>
    </rPh>
    <rPh sb="4" eb="6">
      <t>セイキュウ</t>
    </rPh>
    <rPh sb="8" eb="11">
      <t>セイキュウショ</t>
    </rPh>
    <rPh sb="12" eb="14">
      <t>ハンエイ</t>
    </rPh>
    <rPh sb="19" eb="21">
      <t>トウゲツ</t>
    </rPh>
    <rPh sb="21" eb="23">
      <t>セイキュウ</t>
    </rPh>
    <rPh sb="27" eb="29">
      <t>コウジ</t>
    </rPh>
    <rPh sb="30" eb="31">
      <t>ヨコ</t>
    </rPh>
    <rPh sb="37" eb="39">
      <t>センタク</t>
    </rPh>
    <phoneticPr fontId="2"/>
  </si>
  <si>
    <t>「○」がついた行の情報を請求書シートに引用します。</t>
    <rPh sb="7" eb="8">
      <t>ギョウ</t>
    </rPh>
    <rPh sb="9" eb="11">
      <t>ジョウホウ</t>
    </rPh>
    <rPh sb="19" eb="21">
      <t>インヨウ</t>
    </rPh>
    <phoneticPr fontId="2"/>
  </si>
  <si>
    <t>ただし、内訳の中で複数の税率が発生する場合は行を分けてご記入ください。</t>
    <rPh sb="4" eb="6">
      <t>ウチワケ</t>
    </rPh>
    <rPh sb="7" eb="8">
      <t>ナカ</t>
    </rPh>
    <rPh sb="9" eb="11">
      <t>フクスウ</t>
    </rPh>
    <rPh sb="12" eb="14">
      <t>ゼイリツ</t>
    </rPh>
    <rPh sb="15" eb="17">
      <t>ハッセイ</t>
    </rPh>
    <rPh sb="19" eb="21">
      <t>バアイ</t>
    </rPh>
    <rPh sb="22" eb="23">
      <t>ギョウ</t>
    </rPh>
    <rPh sb="24" eb="25">
      <t>ワ</t>
    </rPh>
    <rPh sb="28" eb="30">
      <t>キニュウ</t>
    </rPh>
    <phoneticPr fontId="2"/>
  </si>
  <si>
    <r>
      <t>別途内訳となる書類</t>
    </r>
    <r>
      <rPr>
        <sz val="9"/>
        <rFont val="ＭＳ Ｐゴシック"/>
        <family val="3"/>
        <charset val="128"/>
      </rPr>
      <t xml:space="preserve">※1 </t>
    </r>
    <r>
      <rPr>
        <sz val="11"/>
        <rFont val="ＭＳ Ｐゴシック"/>
        <family val="3"/>
        <charset val="128"/>
      </rPr>
      <t>を添付の上、下図のように省略した形で記載いただいても構いません。</t>
    </r>
    <rPh sb="0" eb="2">
      <t>ベット</t>
    </rPh>
    <rPh sb="2" eb="4">
      <t>ウチワケ</t>
    </rPh>
    <rPh sb="7" eb="9">
      <t>ショルイ</t>
    </rPh>
    <rPh sb="13" eb="15">
      <t>テンプ</t>
    </rPh>
    <rPh sb="16" eb="17">
      <t>ウエ</t>
    </rPh>
    <rPh sb="18" eb="20">
      <t>カズ</t>
    </rPh>
    <rPh sb="24" eb="26">
      <t>ショウリャク</t>
    </rPh>
    <rPh sb="28" eb="29">
      <t>カタチ</t>
    </rPh>
    <rPh sb="30" eb="32">
      <t>キサイ</t>
    </rPh>
    <rPh sb="38" eb="39">
      <t>カマ</t>
    </rPh>
    <phoneticPr fontId="2"/>
  </si>
  <si>
    <t>※1 御社様でご使用の請求書など</t>
    <phoneticPr fontId="2"/>
  </si>
  <si>
    <t>なお、請求明細書については書式の指定はございません。</t>
    <rPh sb="3" eb="5">
      <t>セイキュウ</t>
    </rPh>
    <rPh sb="5" eb="7">
      <t>メイサイ</t>
    </rPh>
    <rPh sb="7" eb="8">
      <t>ショ</t>
    </rPh>
    <rPh sb="13" eb="15">
      <t>ショシキ</t>
    </rPh>
    <rPh sb="16" eb="18">
      <t>シテイ</t>
    </rPh>
    <phoneticPr fontId="2"/>
  </si>
  <si>
    <t>請求書シートの内訳欄に記載しきれない場合にご活用ください。</t>
    <rPh sb="0" eb="3">
      <t>セイキュウショ</t>
    </rPh>
    <rPh sb="7" eb="10">
      <t>ウチワケラン</t>
    </rPh>
    <rPh sb="11" eb="13">
      <t>キサイ</t>
    </rPh>
    <rPh sb="18" eb="20">
      <t>バアイ</t>
    </rPh>
    <rPh sb="22" eb="24">
      <t>カツヨウ</t>
    </rPh>
    <phoneticPr fontId="2"/>
  </si>
  <si>
    <t>0%対象額</t>
    <rPh sb="2" eb="5">
      <t>タイショウガク</t>
    </rPh>
    <phoneticPr fontId="2"/>
  </si>
  <si>
    <t>-</t>
    <phoneticPr fontId="2"/>
  </si>
  <si>
    <t>合計</t>
    <rPh sb="0" eb="2">
      <t>ゴウケイ</t>
    </rPh>
    <phoneticPr fontId="2"/>
  </si>
  <si>
    <t>※注文書内容（税抜金額）</t>
    <rPh sb="1" eb="4">
      <t>チュウモンショ</t>
    </rPh>
    <rPh sb="4" eb="6">
      <t>ナイヨウ</t>
    </rPh>
    <rPh sb="7" eb="9">
      <t>ゼイヌキ</t>
    </rPh>
    <rPh sb="9" eb="11">
      <t>キンガク</t>
    </rPh>
    <phoneticPr fontId="2"/>
  </si>
  <si>
    <t>※当社使用欄</t>
    <rPh sb="1" eb="3">
      <t>トウシャ</t>
    </rPh>
    <rPh sb="3" eb="6">
      <t>シヨウラン</t>
    </rPh>
    <phoneticPr fontId="2"/>
  </si>
  <si>
    <t>※振込先情報</t>
    <rPh sb="1" eb="4">
      <t>フリコミサキ</t>
    </rPh>
    <rPh sb="4" eb="6">
      <t>ジョウホウ</t>
    </rPh>
    <phoneticPr fontId="2"/>
  </si>
  <si>
    <t>日清商事株式会社</t>
    <rPh sb="0" eb="8">
      <t>ニッセイショウジカブシキガイシャ</t>
    </rPh>
    <phoneticPr fontId="2"/>
  </si>
  <si>
    <t>代表取締役　日清 太郎</t>
    <rPh sb="0" eb="2">
      <t>ダイヒョウ</t>
    </rPh>
    <rPh sb="2" eb="5">
      <t>トリシマリヤク</t>
    </rPh>
    <rPh sb="6" eb="8">
      <t>ニッセイ</t>
    </rPh>
    <rPh sb="9" eb="11">
      <t>タロウ</t>
    </rPh>
    <phoneticPr fontId="2"/>
  </si>
  <si>
    <t>埼玉県さいたま市浦和区本太１－９－△</t>
  </si>
  <si>
    <t>048-885-861X</t>
  </si>
  <si>
    <t>T50300010025XX</t>
  </si>
  <si>
    <t>浦和銀行</t>
    <rPh sb="0" eb="2">
      <t>ウラワ</t>
    </rPh>
    <rPh sb="2" eb="4">
      <t>ギンコウ</t>
    </rPh>
    <phoneticPr fontId="2"/>
  </si>
  <si>
    <t>本太支店</t>
    <rPh sb="0" eb="2">
      <t>モトブト</t>
    </rPh>
    <rPh sb="2" eb="4">
      <t>シテン</t>
    </rPh>
    <phoneticPr fontId="2"/>
  </si>
  <si>
    <t>普通</t>
    <rPh sb="0" eb="2">
      <t>フツウ</t>
    </rPh>
    <phoneticPr fontId="2"/>
  </si>
  <si>
    <t>日清商事株式会社</t>
    <rPh sb="0" eb="2">
      <t>ニッセイ</t>
    </rPh>
    <rPh sb="2" eb="4">
      <t>ショウジ</t>
    </rPh>
    <rPh sb="4" eb="8">
      <t>カブシキガイシャ</t>
    </rPh>
    <phoneticPr fontId="2"/>
  </si>
  <si>
    <t>ニッセイショウジ（カ</t>
  </si>
  <si>
    <t>〇</t>
  </si>
  <si>
    <t>○×△工事</t>
    <phoneticPr fontId="2"/>
  </si>
  <si>
    <t>○×△工事</t>
    <rPh sb="3" eb="5">
      <t>コウジ</t>
    </rPh>
    <phoneticPr fontId="2"/>
  </si>
  <si>
    <t>△△建築工事</t>
    <rPh sb="2" eb="4">
      <t>ケンチク</t>
    </rPh>
    <rPh sb="4" eb="6">
      <t>コウジ</t>
    </rPh>
    <phoneticPr fontId="2"/>
  </si>
  <si>
    <t>××○解体工事</t>
    <rPh sb="3" eb="7">
      <t>カイタイコウジ</t>
    </rPh>
    <phoneticPr fontId="2"/>
  </si>
  <si>
    <t>01001</t>
  </si>
  <si>
    <t>○×△工事</t>
  </si>
  <si>
    <t>010010X</t>
  </si>
  <si>
    <t>01601</t>
  </si>
  <si>
    <t>01601XX</t>
  </si>
  <si>
    <t>01701</t>
  </si>
  <si>
    <t>外構工事</t>
    <rPh sb="0" eb="4">
      <t>ガイコウコウジ</t>
    </rPh>
    <phoneticPr fontId="2"/>
  </si>
  <si>
    <t>式</t>
    <rPh sb="0" eb="1">
      <t>シキ</t>
    </rPh>
    <phoneticPr fontId="2"/>
  </si>
  <si>
    <t>１－四捨五入</t>
  </si>
  <si>
    <t>別紙明細</t>
    <rPh sb="0" eb="4">
      <t>ベッシメイサイ</t>
    </rPh>
    <phoneticPr fontId="2"/>
  </si>
  <si>
    <t>別紙明細（8%対象品）</t>
    <rPh sb="0" eb="4">
      <t>ベッシメイサイ</t>
    </rPh>
    <rPh sb="7" eb="9">
      <t>タイショウ</t>
    </rPh>
    <rPh sb="9" eb="10">
      <t>ヒン</t>
    </rPh>
    <phoneticPr fontId="2"/>
  </si>
  <si>
    <t>塩飴</t>
    <rPh sb="0" eb="2">
      <t>シオアメ</t>
    </rPh>
    <phoneticPr fontId="2"/>
  </si>
  <si>
    <t>箱</t>
    <rPh sb="0" eb="1">
      <t>ハコ</t>
    </rPh>
    <phoneticPr fontId="2"/>
  </si>
  <si>
    <t>軽油</t>
    <rPh sb="0" eb="2">
      <t>ケイユ</t>
    </rPh>
    <phoneticPr fontId="2"/>
  </si>
  <si>
    <t>L</t>
    <phoneticPr fontId="2"/>
  </si>
  <si>
    <t>軽油税</t>
    <rPh sb="0" eb="3">
      <t>ケイユゼイ</t>
    </rPh>
    <phoneticPr fontId="2"/>
  </si>
  <si>
    <t>再生砕石</t>
    <rPh sb="0" eb="4">
      <t>サイセイサイセキ</t>
    </rPh>
    <phoneticPr fontId="2"/>
  </si>
  <si>
    <t>再生砂</t>
    <rPh sb="0" eb="2">
      <t>サイセイ</t>
    </rPh>
    <rPh sb="2" eb="3">
      <t>スナ</t>
    </rPh>
    <phoneticPr fontId="2"/>
  </si>
  <si>
    <t>普通作業員</t>
    <rPh sb="0" eb="5">
      <t>フツウサギョウイン</t>
    </rPh>
    <phoneticPr fontId="2"/>
  </si>
  <si>
    <t>飲料水</t>
    <rPh sb="0" eb="3">
      <t>インリョウスイ</t>
    </rPh>
    <phoneticPr fontId="2"/>
  </si>
  <si>
    <t>㎥</t>
    <phoneticPr fontId="2"/>
  </si>
  <si>
    <t>名</t>
    <rPh sb="0" eb="1">
      <t>メイ</t>
    </rPh>
    <phoneticPr fontId="2"/>
  </si>
  <si>
    <t>ケース</t>
    <phoneticPr fontId="2"/>
  </si>
  <si>
    <t>↑入力例です↑　動作確認以後は削除の上ご使用ください。</t>
    <rPh sb="1" eb="3">
      <t>ニュウリョク</t>
    </rPh>
    <rPh sb="3" eb="4">
      <t>レイ</t>
    </rPh>
    <rPh sb="8" eb="10">
      <t>ドウサ</t>
    </rPh>
    <rPh sb="10" eb="14">
      <t>カクニンイゴ</t>
    </rPh>
    <rPh sb="15" eb="17">
      <t>サクジョ</t>
    </rPh>
    <rPh sb="18" eb="19">
      <t>ウエ</t>
    </rPh>
    <rPh sb="20" eb="22">
      <t>シヨウ</t>
    </rPh>
    <phoneticPr fontId="2"/>
  </si>
  <si>
    <t>全５項目については、契約分の請求時に</t>
    <rPh sb="0" eb="1">
      <t>ゼン</t>
    </rPh>
    <rPh sb="2" eb="4">
      <t>コウモク</t>
    </rPh>
    <rPh sb="10" eb="13">
      <t>ケイヤクブン</t>
    </rPh>
    <rPh sb="14" eb="17">
      <t>セイキュウジ</t>
    </rPh>
    <phoneticPr fontId="2"/>
  </si>
  <si>
    <t>契約金額に対する請求状況確認のために設けております。</t>
    <rPh sb="0" eb="4">
      <t>ケイヤクキンガク</t>
    </rPh>
    <rPh sb="5" eb="6">
      <t>タイ</t>
    </rPh>
    <rPh sb="8" eb="12">
      <t>セイキュウジョウキョウ</t>
    </rPh>
    <rPh sb="12" eb="14">
      <t>カクニン</t>
    </rPh>
    <rPh sb="18" eb="19">
      <t>モウ</t>
    </rPh>
    <phoneticPr fontId="2"/>
  </si>
  <si>
    <t>未契約分の請求の際は</t>
    <rPh sb="0" eb="4">
      <t>ミケイヤクブン</t>
    </rPh>
    <rPh sb="5" eb="7">
      <t>セイキュウ</t>
    </rPh>
    <rPh sb="8" eb="9">
      <t>サイ</t>
    </rPh>
    <phoneticPr fontId="2"/>
  </si>
  <si>
    <t>「今回請求額」の表示がない状態が正常になります。</t>
    <rPh sb="16" eb="18">
      <t>セイジョウ</t>
    </rPh>
    <phoneticPr fontId="2"/>
  </si>
  <si>
    <t>請求書左部「※注文書内容（税抜金額）」の</t>
    <rPh sb="0" eb="3">
      <t>セイキュウショ</t>
    </rPh>
    <rPh sb="3" eb="5">
      <t>サブ</t>
    </rPh>
    <rPh sb="7" eb="10">
      <t>チュウモンショ</t>
    </rPh>
    <rPh sb="10" eb="12">
      <t>ナイヨウ</t>
    </rPh>
    <rPh sb="13" eb="15">
      <t>ゼイヌキ</t>
    </rPh>
    <rPh sb="15" eb="17">
      <t>キンガク</t>
    </rPh>
    <phoneticPr fontId="2"/>
  </si>
  <si>
    <t>消費税の端数処理等含め、</t>
    <rPh sb="0" eb="3">
      <t>ショウヒゼイ</t>
    </rPh>
    <rPh sb="4" eb="8">
      <t>ハスウショリ</t>
    </rPh>
    <rPh sb="8" eb="9">
      <t>ナド</t>
    </rPh>
    <rPh sb="9" eb="10">
      <t>フク</t>
    </rPh>
    <phoneticPr fontId="2"/>
  </si>
  <si>
    <t>請求書下部の合計を請求額として取り扱いますので、</t>
    <rPh sb="0" eb="3">
      <t>セイキュウショ</t>
    </rPh>
    <rPh sb="3" eb="5">
      <t>カブ</t>
    </rPh>
    <rPh sb="6" eb="8">
      <t>ゴウケイ</t>
    </rPh>
    <rPh sb="9" eb="11">
      <t>セイキュウ</t>
    </rPh>
    <rPh sb="11" eb="12">
      <t>ガク</t>
    </rPh>
    <rPh sb="15" eb="16">
      <t>ト</t>
    </rPh>
    <rPh sb="17" eb="18">
      <t>アツカ</t>
    </rPh>
    <phoneticPr fontId="2"/>
  </si>
  <si>
    <t>合計の金額確認をお願いいたします。</t>
    <rPh sb="0" eb="2">
      <t>ゴウケイ</t>
    </rPh>
    <rPh sb="3" eb="5">
      <t>キンガク</t>
    </rPh>
    <rPh sb="5" eb="7">
      <t>カクニン</t>
    </rPh>
    <rPh sb="9" eb="10">
      <t>ネガ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</si>
</sst>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
    <numFmt numFmtId="177" formatCode="[$-F800]dddd\,\ mmmm\ dd\,\ yyyy"/>
    <numFmt numFmtId="178" formatCode="&quot;G&quot;000000"/>
    <numFmt numFmtId="179" formatCode="&quot;T&quot;0"/>
    <numFmt numFmtId="180" formatCode="m/d"/>
    <numFmt numFmtId="181" formatCode="000000"/>
    <numFmt numFmtId="182" formatCode="0000000"/>
  </numFmts>
  <fonts count="2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丸ｺﾞｼｯｸ"/>
      <family val="3"/>
      <charset val="128"/>
    </font>
    <font>
      <sz val="18"/>
      <name val="ＭＳ Ｐゴシック"/>
      <family val="3"/>
      <charset val="128"/>
    </font>
    <font>
      <sz val="10"/>
      <name val="ＭＳ Ｐゴシック"/>
      <family val="3"/>
      <charset val="128"/>
    </font>
    <font>
      <sz val="12"/>
      <name val="ＭＳ Ｐゴシック"/>
      <family val="3"/>
      <charset val="128"/>
    </font>
    <font>
      <sz val="11"/>
      <color indexed="9"/>
      <name val="ＭＳ Ｐゴシック"/>
      <family val="3"/>
      <charset val="128"/>
    </font>
    <font>
      <sz val="9"/>
      <name val="ＭＳ Ｐゴシック"/>
      <family val="3"/>
      <charset val="128"/>
    </font>
    <font>
      <b/>
      <sz val="12"/>
      <name val="ＭＳ Ｐゴシック"/>
      <family val="3"/>
      <charset val="128"/>
    </font>
    <font>
      <b/>
      <u/>
      <sz val="14"/>
      <name val="ＭＳ Ｐゴシック"/>
      <family val="3"/>
      <charset val="128"/>
    </font>
    <font>
      <b/>
      <sz val="14"/>
      <name val="ＭＳ Ｐゴシック"/>
      <family val="3"/>
      <charset val="128"/>
    </font>
    <font>
      <u val="double"/>
      <sz val="24"/>
      <name val="ＭＳ Ｐゴシック"/>
      <family val="3"/>
      <charset val="128"/>
    </font>
    <font>
      <b/>
      <sz val="9"/>
      <color indexed="81"/>
      <name val="MS P ゴシック"/>
      <family val="3"/>
      <charset val="128"/>
    </font>
    <font>
      <u/>
      <sz val="11"/>
      <name val="ＭＳ Ｐゴシック"/>
      <family val="3"/>
      <charset val="128"/>
    </font>
    <font>
      <b/>
      <u/>
      <sz val="11"/>
      <name val="ＭＳ Ｐゴシック"/>
      <family val="3"/>
      <charset val="128"/>
    </font>
    <font>
      <sz val="11"/>
      <color rgb="FFFF0000"/>
      <name val="ＭＳ Ｐゴシック"/>
      <family val="3"/>
      <charset val="128"/>
    </font>
    <font>
      <sz val="8"/>
      <name val="ＭＳ Ｐゴシック"/>
      <family val="3"/>
      <charset val="128"/>
    </font>
    <font>
      <sz val="8"/>
      <name val="丸ｺﾞｼｯｸ"/>
      <family val="3"/>
      <charset val="128"/>
    </font>
  </fonts>
  <fills count="9">
    <fill>
      <patternFill patternType="none"/>
    </fill>
    <fill>
      <patternFill patternType="gray125"/>
    </fill>
    <fill>
      <patternFill patternType="solid">
        <fgColor rgb="FFE0E0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39997558519241921"/>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double">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auto="1"/>
      </left>
      <right style="thin">
        <color auto="1"/>
      </right>
      <top/>
      <bottom style="hair">
        <color auto="1"/>
      </bottom>
      <diagonal/>
    </border>
    <border>
      <left style="medium">
        <color indexed="64"/>
      </left>
      <right style="thin">
        <color indexed="64"/>
      </right>
      <top/>
      <bottom style="hair">
        <color auto="1"/>
      </bottom>
      <diagonal/>
    </border>
    <border>
      <left style="medium">
        <color indexed="64"/>
      </left>
      <right style="thin">
        <color indexed="64"/>
      </right>
      <top style="hair">
        <color auto="1"/>
      </top>
      <bottom style="hair">
        <color auto="1"/>
      </bottom>
      <diagonal/>
    </border>
    <border>
      <left/>
      <right style="medium">
        <color indexed="64"/>
      </right>
      <top style="hair">
        <color auto="1"/>
      </top>
      <bottom style="hair">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medium">
        <color indexed="64"/>
      </right>
      <top style="medium">
        <color auto="1"/>
      </top>
      <bottom style="medium">
        <color auto="1"/>
      </bottom>
      <diagonal/>
    </border>
    <border>
      <left style="thin">
        <color auto="1"/>
      </left>
      <right style="hair">
        <color auto="1"/>
      </right>
      <top style="medium">
        <color indexed="64"/>
      </top>
      <bottom style="hair">
        <color indexed="64"/>
      </bottom>
      <diagonal/>
    </border>
    <border>
      <left style="hair">
        <color auto="1"/>
      </left>
      <right style="medium">
        <color indexed="64"/>
      </right>
      <top style="medium">
        <color indexed="64"/>
      </top>
      <bottom style="hair">
        <color indexed="64"/>
      </bottom>
      <diagonal/>
    </border>
    <border>
      <left style="thin">
        <color auto="1"/>
      </left>
      <right style="hair">
        <color auto="1"/>
      </right>
      <top style="hair">
        <color indexed="64"/>
      </top>
      <bottom style="hair">
        <color indexed="64"/>
      </bottom>
      <diagonal/>
    </border>
    <border>
      <left style="hair">
        <color auto="1"/>
      </left>
      <right style="medium">
        <color indexed="64"/>
      </right>
      <top style="hair">
        <color auto="1"/>
      </top>
      <bottom style="hair">
        <color auto="1"/>
      </bottom>
      <diagonal/>
    </border>
    <border>
      <left style="thin">
        <color auto="1"/>
      </left>
      <right style="hair">
        <color auto="1"/>
      </right>
      <top style="hair">
        <color indexed="64"/>
      </top>
      <bottom style="medium">
        <color indexed="64"/>
      </bottom>
      <diagonal/>
    </border>
    <border>
      <left style="hair">
        <color auto="1"/>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medium">
        <color indexed="64"/>
      </left>
      <right/>
      <top style="thin">
        <color indexed="64"/>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thin">
        <color indexed="64"/>
      </bottom>
      <diagonal/>
    </border>
    <border>
      <left/>
      <right style="medium">
        <color indexed="64"/>
      </right>
      <top style="thin">
        <color indexed="64"/>
      </top>
      <bottom style="hair">
        <color indexed="64"/>
      </bottom>
      <diagonal/>
    </border>
    <border>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6" fontId="1" fillId="0" borderId="0" applyFont="0" applyFill="0" applyBorder="0" applyAlignment="0" applyProtection="0"/>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63">
    <xf numFmtId="0" fontId="0" fillId="0" borderId="0" xfId="0"/>
    <xf numFmtId="0" fontId="0" fillId="0" borderId="2" xfId="0" applyBorder="1" applyAlignment="1" applyProtection="1">
      <alignment horizontal="left"/>
      <protection locked="0"/>
    </xf>
    <xf numFmtId="0" fontId="0" fillId="0" borderId="18" xfId="0" applyBorder="1"/>
    <xf numFmtId="178" fontId="0" fillId="0" borderId="0" xfId="0" applyNumberFormat="1"/>
    <xf numFmtId="179" fontId="0" fillId="0" borderId="0" xfId="0" applyNumberFormat="1" applyAlignment="1">
      <alignment horizontal="left" vertical="center"/>
    </xf>
    <xf numFmtId="0" fontId="11" fillId="0" borderId="0" xfId="0" applyFont="1"/>
    <xf numFmtId="0" fontId="0" fillId="3" borderId="20" xfId="0" applyFill="1" applyBorder="1"/>
    <xf numFmtId="0" fontId="0" fillId="3" borderId="18" xfId="0" applyFill="1" applyBorder="1"/>
    <xf numFmtId="0" fontId="0" fillId="3" borderId="21" xfId="0" applyFill="1" applyBorder="1"/>
    <xf numFmtId="49" fontId="0" fillId="4" borderId="18" xfId="0" applyNumberFormat="1" applyFill="1" applyBorder="1" applyAlignment="1" applyProtection="1">
      <alignment horizontal="right"/>
      <protection locked="0"/>
    </xf>
    <xf numFmtId="0" fontId="0" fillId="4" borderId="18" xfId="0" applyFill="1" applyBorder="1" applyAlignment="1" applyProtection="1">
      <alignment shrinkToFit="1"/>
      <protection locked="0"/>
    </xf>
    <xf numFmtId="49" fontId="0" fillId="4" borderId="19" xfId="0" applyNumberFormat="1" applyFill="1" applyBorder="1" applyAlignment="1" applyProtection="1">
      <alignment horizontal="right"/>
      <protection locked="0"/>
    </xf>
    <xf numFmtId="0" fontId="0" fillId="4" borderId="19" xfId="0" applyFill="1" applyBorder="1" applyAlignment="1" applyProtection="1">
      <alignment shrinkToFit="1"/>
      <protection locked="0"/>
    </xf>
    <xf numFmtId="49" fontId="0" fillId="4" borderId="25" xfId="0" applyNumberFormat="1" applyFill="1" applyBorder="1" applyAlignment="1" applyProtection="1">
      <alignment horizontal="right"/>
      <protection locked="0"/>
    </xf>
    <xf numFmtId="0" fontId="0" fillId="4" borderId="25" xfId="0" applyFill="1" applyBorder="1" applyAlignment="1" applyProtection="1">
      <alignment shrinkToFit="1"/>
      <protection locked="0"/>
    </xf>
    <xf numFmtId="6" fontId="0" fillId="4" borderId="25" xfId="2" applyFont="1" applyFill="1" applyBorder="1" applyAlignment="1" applyProtection="1">
      <alignment horizontal="center" shrinkToFit="1"/>
      <protection locked="0"/>
    </xf>
    <xf numFmtId="6" fontId="0" fillId="4" borderId="18" xfId="2" applyFont="1" applyFill="1" applyBorder="1" applyAlignment="1" applyProtection="1">
      <alignment horizontal="center" shrinkToFit="1"/>
      <protection locked="0"/>
    </xf>
    <xf numFmtId="6" fontId="0" fillId="4" borderId="19" xfId="2" applyFont="1" applyFill="1" applyBorder="1" applyAlignment="1" applyProtection="1">
      <alignment horizontal="center" shrinkToFit="1"/>
      <protection locked="0"/>
    </xf>
    <xf numFmtId="49" fontId="0" fillId="0" borderId="0" xfId="0" applyNumberFormat="1"/>
    <xf numFmtId="6" fontId="0" fillId="0" borderId="0" xfId="2" applyFont="1" applyAlignment="1" applyProtection="1"/>
    <xf numFmtId="0" fontId="0" fillId="2" borderId="29" xfId="2" applyNumberFormat="1" applyFont="1" applyFill="1" applyBorder="1" applyAlignment="1" applyProtection="1">
      <alignment horizontal="center"/>
    </xf>
    <xf numFmtId="0" fontId="0" fillId="2" borderId="30" xfId="0" applyFill="1" applyBorder="1" applyAlignment="1">
      <alignment horizontal="center"/>
    </xf>
    <xf numFmtId="0" fontId="0" fillId="0" borderId="25" xfId="2" applyNumberFormat="1" applyFont="1" applyFill="1" applyBorder="1" applyAlignment="1" applyProtection="1">
      <alignment shrinkToFit="1"/>
    </xf>
    <xf numFmtId="0" fontId="0" fillId="0" borderId="25" xfId="0" applyBorder="1"/>
    <xf numFmtId="0" fontId="0" fillId="0" borderId="18" xfId="2" applyNumberFormat="1" applyFont="1" applyFill="1" applyBorder="1" applyAlignment="1" applyProtection="1">
      <alignment shrinkToFit="1"/>
    </xf>
    <xf numFmtId="0" fontId="0" fillId="0" borderId="19" xfId="2" applyNumberFormat="1" applyFont="1" applyFill="1" applyBorder="1" applyAlignment="1" applyProtection="1">
      <alignment shrinkToFit="1"/>
    </xf>
    <xf numFmtId="0" fontId="0" fillId="0" borderId="19" xfId="0" applyBorder="1"/>
    <xf numFmtId="49" fontId="8" fillId="0" borderId="0" xfId="0" applyNumberFormat="1" applyFont="1"/>
    <xf numFmtId="14" fontId="0" fillId="0" borderId="2" xfId="0" applyNumberFormat="1" applyBorder="1" applyProtection="1">
      <protection locked="0"/>
    </xf>
    <xf numFmtId="0" fontId="15" fillId="0" borderId="0" xfId="0" applyFont="1"/>
    <xf numFmtId="0" fontId="0" fillId="0" borderId="0" xfId="0" applyAlignment="1">
      <alignment horizontal="left" indent="1"/>
    </xf>
    <xf numFmtId="0" fontId="0" fillId="0" borderId="20"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181" fontId="0" fillId="0" borderId="18" xfId="0" applyNumberFormat="1" applyBorder="1" applyAlignment="1" applyProtection="1">
      <alignment horizontal="left" vertical="center"/>
      <protection locked="0"/>
    </xf>
    <xf numFmtId="179" fontId="0" fillId="0" borderId="21" xfId="0" applyNumberFormat="1" applyBorder="1" applyAlignment="1" applyProtection="1">
      <alignment horizontal="left" vertical="center"/>
      <protection locked="0"/>
    </xf>
    <xf numFmtId="0" fontId="0" fillId="0" borderId="20" xfId="0" applyBorder="1" applyProtection="1">
      <protection locked="0"/>
    </xf>
    <xf numFmtId="0" fontId="0" fillId="0" borderId="18" xfId="0" applyBorder="1" applyProtection="1">
      <protection locked="0"/>
    </xf>
    <xf numFmtId="182" fontId="0" fillId="0" borderId="18" xfId="0" quotePrefix="1" applyNumberFormat="1" applyBorder="1" applyAlignment="1" applyProtection="1">
      <alignment horizontal="left"/>
      <protection locked="0"/>
    </xf>
    <xf numFmtId="0" fontId="0" fillId="0" borderId="21" xfId="0" applyBorder="1" applyProtection="1">
      <protection locked="0"/>
    </xf>
    <xf numFmtId="49" fontId="0" fillId="6" borderId="25" xfId="0" applyNumberFormat="1" applyFill="1" applyBorder="1" applyAlignment="1" applyProtection="1">
      <alignment horizontal="center" shrinkToFit="1"/>
      <protection locked="0"/>
    </xf>
    <xf numFmtId="6" fontId="0" fillId="6" borderId="25" xfId="2" applyFont="1" applyFill="1" applyBorder="1" applyAlignment="1" applyProtection="1">
      <alignment shrinkToFit="1"/>
      <protection locked="0"/>
    </xf>
    <xf numFmtId="49" fontId="0" fillId="6" borderId="18" xfId="0" applyNumberFormat="1" applyFill="1" applyBorder="1" applyAlignment="1" applyProtection="1">
      <alignment horizontal="center" shrinkToFit="1"/>
      <protection locked="0"/>
    </xf>
    <xf numFmtId="6" fontId="0" fillId="6" borderId="18" xfId="2" applyFont="1" applyFill="1" applyBorder="1" applyAlignment="1" applyProtection="1">
      <alignment shrinkToFit="1"/>
      <protection locked="0"/>
    </xf>
    <xf numFmtId="49" fontId="0" fillId="6" borderId="19" xfId="0" applyNumberFormat="1" applyFill="1" applyBorder="1" applyAlignment="1" applyProtection="1">
      <alignment horizontal="center" shrinkToFit="1"/>
      <protection locked="0"/>
    </xf>
    <xf numFmtId="6" fontId="0" fillId="6" borderId="19" xfId="2" applyFont="1" applyFill="1" applyBorder="1" applyAlignment="1" applyProtection="1">
      <alignment shrinkToFit="1"/>
      <protection locked="0"/>
    </xf>
    <xf numFmtId="49" fontId="0" fillId="7" borderId="29" xfId="0" applyNumberFormat="1" applyFill="1" applyBorder="1" applyAlignment="1">
      <alignment horizontal="center"/>
    </xf>
    <xf numFmtId="6" fontId="0" fillId="7" borderId="29" xfId="2" applyFont="1" applyFill="1" applyBorder="1" applyAlignment="1" applyProtection="1">
      <alignment horizontal="center" wrapText="1"/>
    </xf>
    <xf numFmtId="6" fontId="0" fillId="8" borderId="29" xfId="2" applyFont="1" applyFill="1" applyBorder="1" applyAlignment="1" applyProtection="1">
      <alignment horizontal="center"/>
    </xf>
    <xf numFmtId="0" fontId="0" fillId="8" borderId="29" xfId="0" applyFill="1" applyBorder="1" applyAlignment="1">
      <alignment horizontal="center" shrinkToFit="1"/>
    </xf>
    <xf numFmtId="0" fontId="0" fillId="8" borderId="30" xfId="0" applyFill="1" applyBorder="1" applyAlignment="1">
      <alignment horizontal="center"/>
    </xf>
    <xf numFmtId="0" fontId="16" fillId="0" borderId="0" xfId="0" applyFont="1"/>
    <xf numFmtId="0" fontId="0" fillId="7" borderId="0" xfId="0" applyFill="1"/>
    <xf numFmtId="0" fontId="0" fillId="8" borderId="0" xfId="0" applyFill="1"/>
    <xf numFmtId="0" fontId="0" fillId="5" borderId="0" xfId="0" applyFill="1"/>
    <xf numFmtId="180" fontId="0" fillId="0" borderId="26" xfId="0" applyNumberFormat="1" applyBorder="1" applyProtection="1">
      <protection locked="0"/>
    </xf>
    <xf numFmtId="0" fontId="0" fillId="0" borderId="25" xfId="0" applyBorder="1" applyAlignment="1" applyProtection="1">
      <alignment horizontal="center"/>
      <protection locked="0"/>
    </xf>
    <xf numFmtId="180" fontId="0" fillId="0" borderId="27" xfId="0" applyNumberFormat="1" applyBorder="1" applyAlignment="1" applyProtection="1">
      <alignment horizontal="right"/>
      <protection locked="0"/>
    </xf>
    <xf numFmtId="0" fontId="0" fillId="0" borderId="18" xfId="0" applyBorder="1" applyAlignment="1" applyProtection="1">
      <alignment horizontal="center"/>
      <protection locked="0"/>
    </xf>
    <xf numFmtId="180" fontId="0" fillId="0" borderId="27" xfId="0" applyNumberFormat="1" applyBorder="1" applyProtection="1">
      <protection locked="0"/>
    </xf>
    <xf numFmtId="180" fontId="0" fillId="0" borderId="33" xfId="0" applyNumberFormat="1" applyBorder="1" applyProtection="1">
      <protection locked="0"/>
    </xf>
    <xf numFmtId="0" fontId="0" fillId="0" borderId="34" xfId="0" applyBorder="1" applyAlignment="1" applyProtection="1">
      <alignment horizontal="center"/>
      <protection locked="0"/>
    </xf>
    <xf numFmtId="3" fontId="1" fillId="0" borderId="36" xfId="1" applyNumberFormat="1" applyFont="1" applyFill="1" applyBorder="1" applyAlignment="1" applyProtection="1">
      <alignment horizontal="right"/>
    </xf>
    <xf numFmtId="3" fontId="0" fillId="0" borderId="35" xfId="1" applyNumberFormat="1" applyFont="1" applyFill="1" applyBorder="1" applyAlignment="1" applyProtection="1">
      <alignment horizontal="right"/>
    </xf>
    <xf numFmtId="3" fontId="1" fillId="0" borderId="17" xfId="1" applyNumberFormat="1" applyFont="1" applyFill="1" applyBorder="1" applyAlignment="1" applyProtection="1">
      <alignment horizontal="right"/>
    </xf>
    <xf numFmtId="3" fontId="1" fillId="0" borderId="31" xfId="1" applyNumberFormat="1" applyFont="1" applyFill="1" applyBorder="1" applyAlignment="1" applyProtection="1">
      <alignment horizontal="right"/>
    </xf>
    <xf numFmtId="0" fontId="0" fillId="0" borderId="2" xfId="0" applyBorder="1" applyAlignment="1" applyProtection="1">
      <alignment horizontal="center"/>
      <protection locked="0"/>
    </xf>
    <xf numFmtId="9" fontId="0" fillId="0" borderId="2" xfId="0" applyNumberFormat="1" applyBorder="1" applyProtection="1">
      <protection locked="0"/>
    </xf>
    <xf numFmtId="180" fontId="0" fillId="0" borderId="2" xfId="0" applyNumberFormat="1" applyBorder="1" applyProtection="1">
      <protection locked="0"/>
    </xf>
    <xf numFmtId="0" fontId="6" fillId="0" borderId="2" xfId="0" applyFont="1" applyBorder="1" applyAlignment="1" applyProtection="1">
      <alignment horizontal="center"/>
      <protection locked="0"/>
    </xf>
    <xf numFmtId="3" fontId="6" fillId="0" borderId="2" xfId="3" applyNumberFormat="1" applyFont="1" applyBorder="1" applyAlignment="1" applyProtection="1">
      <protection locked="0"/>
    </xf>
    <xf numFmtId="0" fontId="0" fillId="0" borderId="0" xfId="0" applyAlignment="1">
      <alignment horizontal="left"/>
    </xf>
    <xf numFmtId="0" fontId="0" fillId="0" borderId="1" xfId="0" applyBorder="1" applyAlignment="1">
      <alignment horizontal="center"/>
    </xf>
    <xf numFmtId="0" fontId="17" fillId="0" borderId="0" xfId="0" applyFont="1"/>
    <xf numFmtId="0" fontId="6" fillId="0" borderId="2" xfId="0" applyFont="1" applyBorder="1" applyAlignment="1">
      <alignment horizontal="center" vertical="center"/>
    </xf>
    <xf numFmtId="0" fontId="6" fillId="0" borderId="0" xfId="0" applyFont="1" applyAlignment="1">
      <alignment vertical="center"/>
    </xf>
    <xf numFmtId="3" fontId="6" fillId="0" borderId="2" xfId="3" applyNumberFormat="1" applyFont="1" applyBorder="1" applyAlignment="1" applyProtection="1"/>
    <xf numFmtId="3" fontId="6" fillId="0" borderId="36" xfId="3" applyNumberFormat="1" applyFont="1" applyBorder="1" applyAlignment="1" applyProtection="1"/>
    <xf numFmtId="0" fontId="0" fillId="0" borderId="37" xfId="0" applyBorder="1"/>
    <xf numFmtId="3" fontId="6" fillId="0" borderId="17" xfId="3" applyNumberFormat="1" applyFont="1" applyBorder="1" applyAlignment="1" applyProtection="1"/>
    <xf numFmtId="0" fontId="0" fillId="0" borderId="39" xfId="0" applyBorder="1"/>
    <xf numFmtId="3" fontId="6" fillId="0" borderId="77" xfId="3" applyNumberFormat="1" applyFont="1" applyBorder="1" applyAlignment="1" applyProtection="1"/>
    <xf numFmtId="0" fontId="0" fillId="0" borderId="81" xfId="0" applyBorder="1"/>
    <xf numFmtId="0" fontId="0" fillId="0" borderId="1" xfId="0" applyBorder="1" applyAlignment="1" applyProtection="1">
      <alignment horizontal="left"/>
      <protection locked="0"/>
    </xf>
    <xf numFmtId="3" fontId="1" fillId="0" borderId="36" xfId="1" applyNumberFormat="1" applyFont="1" applyFill="1" applyBorder="1" applyAlignment="1" applyProtection="1">
      <alignment horizontal="right" indent="1"/>
    </xf>
    <xf numFmtId="3" fontId="1" fillId="0" borderId="17" xfId="1" applyNumberFormat="1" applyFont="1" applyFill="1" applyBorder="1" applyAlignment="1" applyProtection="1">
      <alignment horizontal="right" indent="1"/>
    </xf>
    <xf numFmtId="3" fontId="1" fillId="0" borderId="76" xfId="1" applyNumberFormat="1" applyFont="1" applyFill="1" applyBorder="1" applyAlignment="1" applyProtection="1"/>
    <xf numFmtId="3" fontId="1" fillId="0" borderId="43" xfId="1" applyNumberFormat="1" applyFont="1" applyFill="1" applyBorder="1" applyAlignment="1" applyProtection="1"/>
    <xf numFmtId="3" fontId="1" fillId="0" borderId="79" xfId="1" applyNumberFormat="1" applyFont="1" applyFill="1" applyBorder="1" applyAlignment="1" applyProtection="1"/>
    <xf numFmtId="0" fontId="0" fillId="0" borderId="0" xfId="0" applyAlignment="1">
      <alignment horizontal="center"/>
    </xf>
    <xf numFmtId="0" fontId="7" fillId="0" borderId="0" xfId="0" applyFont="1" applyAlignment="1">
      <alignment horizontal="center" vertical="center"/>
    </xf>
    <xf numFmtId="0" fontId="7" fillId="0" borderId="11" xfId="0" applyFont="1" applyBorder="1" applyAlignment="1">
      <alignment horizontal="center" vertical="center"/>
    </xf>
    <xf numFmtId="0" fontId="0" fillId="5" borderId="2" xfId="0" applyFill="1" applyBorder="1" applyAlignment="1">
      <alignment horizontal="center"/>
    </xf>
    <xf numFmtId="49" fontId="3" fillId="0" borderId="0" xfId="0" quotePrefix="1" applyNumberFormat="1" applyFont="1"/>
    <xf numFmtId="0" fontId="3" fillId="0" borderId="0" xfId="0" applyFont="1"/>
    <xf numFmtId="178" fontId="3" fillId="0" borderId="0" xfId="0" applyNumberFormat="1" applyFont="1"/>
    <xf numFmtId="0" fontId="7" fillId="0" borderId="12" xfId="0" applyFont="1" applyBorder="1" applyAlignment="1">
      <alignment horizontal="center" vertical="center"/>
    </xf>
    <xf numFmtId="0" fontId="7" fillId="0" borderId="0" xfId="0" applyFont="1" applyAlignment="1">
      <alignment horizontal="distributed"/>
    </xf>
    <xf numFmtId="0" fontId="7" fillId="0" borderId="1" xfId="0" quotePrefix="1" applyFont="1" applyBorder="1" applyAlignment="1">
      <alignment horizontal="left" indent="1"/>
    </xf>
    <xf numFmtId="0" fontId="7" fillId="0" borderId="0" xfId="0" applyFont="1" applyAlignment="1">
      <alignment horizontal="center"/>
    </xf>
    <xf numFmtId="178" fontId="7" fillId="0" borderId="1" xfId="0" applyNumberFormat="1" applyFont="1" applyBorder="1"/>
    <xf numFmtId="178" fontId="7" fillId="0" borderId="0" xfId="0" applyNumberFormat="1" applyFont="1"/>
    <xf numFmtId="0" fontId="7" fillId="0" borderId="0" xfId="0" applyFont="1" applyAlignment="1">
      <alignment vertical="center"/>
    </xf>
    <xf numFmtId="0" fontId="7" fillId="0" borderId="12" xfId="0" applyFont="1" applyBorder="1" applyAlignment="1">
      <alignment vertical="center"/>
    </xf>
    <xf numFmtId="178" fontId="3" fillId="0" borderId="0" xfId="0" applyNumberFormat="1" applyFont="1" applyAlignment="1">
      <alignment horizontal="left"/>
    </xf>
    <xf numFmtId="0" fontId="7" fillId="0" borderId="0" xfId="0" applyFont="1" applyAlignment="1">
      <alignment vertical="center" shrinkToFit="1"/>
    </xf>
    <xf numFmtId="0" fontId="7" fillId="0" borderId="13" xfId="0" applyFont="1" applyBorder="1" applyAlignment="1">
      <alignment vertical="center" shrinkToFit="1"/>
    </xf>
    <xf numFmtId="0" fontId="7" fillId="0" borderId="14" xfId="0" applyFont="1" applyBorder="1" applyAlignment="1">
      <alignment horizontal="center"/>
    </xf>
    <xf numFmtId="0" fontId="7" fillId="0" borderId="8" xfId="0" applyFont="1" applyBorder="1" applyAlignment="1">
      <alignment horizontal="center"/>
    </xf>
    <xf numFmtId="0" fontId="0" fillId="0" borderId="18" xfId="0" applyBorder="1" applyAlignment="1">
      <alignment horizontal="center"/>
    </xf>
    <xf numFmtId="0" fontId="7" fillId="0" borderId="51" xfId="0" applyFont="1" applyBorder="1" applyAlignment="1">
      <alignment horizontal="center"/>
    </xf>
    <xf numFmtId="0" fontId="7" fillId="0" borderId="54" xfId="0" applyFont="1" applyBorder="1" applyAlignment="1">
      <alignment horizontal="center"/>
    </xf>
    <xf numFmtId="0" fontId="7" fillId="0" borderId="55" xfId="0" applyFont="1" applyBorder="1" applyAlignment="1">
      <alignment horizontal="center"/>
    </xf>
    <xf numFmtId="0" fontId="0" fillId="0" borderId="45" xfId="0" applyBorder="1" applyAlignment="1">
      <alignment horizontal="center"/>
    </xf>
    <xf numFmtId="0" fontId="0" fillId="0" borderId="56" xfId="0" applyBorder="1"/>
    <xf numFmtId="0" fontId="0" fillId="0" borderId="57" xfId="0" applyBorder="1"/>
    <xf numFmtId="0" fontId="0" fillId="0" borderId="58" xfId="0" applyBorder="1"/>
    <xf numFmtId="0" fontId="0" fillId="0" borderId="59" xfId="0" applyBorder="1"/>
    <xf numFmtId="0" fontId="0" fillId="0" borderId="46" xfId="0" applyBorder="1" applyAlignment="1">
      <alignment horizontal="center"/>
    </xf>
    <xf numFmtId="0" fontId="0" fillId="0" borderId="60" xfId="0" applyBorder="1"/>
    <xf numFmtId="0" fontId="0" fillId="0" borderId="61" xfId="0" applyBorder="1"/>
    <xf numFmtId="3" fontId="0" fillId="0" borderId="35" xfId="0" applyNumberFormat="1" applyBorder="1"/>
    <xf numFmtId="3" fontId="0" fillId="0" borderId="36" xfId="0" applyNumberFormat="1" applyBorder="1" applyAlignment="1">
      <alignment horizontal="right"/>
    </xf>
    <xf numFmtId="0" fontId="0" fillId="0" borderId="73" xfId="0" applyBorder="1" applyAlignment="1">
      <alignment vertical="center" shrinkToFit="1"/>
    </xf>
    <xf numFmtId="3" fontId="0" fillId="0" borderId="38" xfId="0" applyNumberFormat="1" applyBorder="1"/>
    <xf numFmtId="3" fontId="0" fillId="0" borderId="17" xfId="0" applyNumberFormat="1" applyBorder="1" applyAlignment="1">
      <alignment horizontal="right"/>
    </xf>
    <xf numFmtId="3" fontId="0" fillId="0" borderId="40" xfId="0" applyNumberFormat="1" applyBorder="1"/>
    <xf numFmtId="3" fontId="0" fillId="0" borderId="31" xfId="0" applyNumberFormat="1" applyBorder="1" applyAlignment="1">
      <alignment horizontal="right"/>
    </xf>
    <xf numFmtId="3" fontId="0" fillId="0" borderId="23" xfId="0" applyNumberFormat="1" applyBorder="1"/>
    <xf numFmtId="3" fontId="0" fillId="0" borderId="24" xfId="0" applyNumberFormat="1" applyBorder="1" applyAlignment="1">
      <alignment horizontal="right" indent="1"/>
    </xf>
    <xf numFmtId="3" fontId="0" fillId="0" borderId="24" xfId="0" applyNumberFormat="1" applyBorder="1" applyAlignment="1">
      <alignment horizontal="right"/>
    </xf>
    <xf numFmtId="3" fontId="0" fillId="0" borderId="30" xfId="0" applyNumberFormat="1" applyBorder="1"/>
    <xf numFmtId="3" fontId="0" fillId="0" borderId="30" xfId="0" applyNumberFormat="1" applyBorder="1" applyAlignment="1">
      <alignment horizontal="right"/>
    </xf>
    <xf numFmtId="0" fontId="6" fillId="0" borderId="0" xfId="0" applyFont="1" applyAlignment="1">
      <alignment vertical="center" textRotation="255"/>
    </xf>
    <xf numFmtId="0" fontId="9" fillId="0" borderId="0" xfId="0" applyFont="1" applyAlignment="1">
      <alignment horizontal="center" vertical="center" shrinkToFit="1"/>
    </xf>
    <xf numFmtId="0" fontId="18" fillId="0" borderId="2" xfId="0" applyFont="1" applyBorder="1" applyAlignment="1">
      <alignment horizontal="center" vertical="center" shrinkToFit="1"/>
    </xf>
    <xf numFmtId="0" fontId="19" fillId="0" borderId="2" xfId="0" applyFont="1" applyBorder="1" applyAlignment="1">
      <alignment horizontal="center" vertical="center" shrinkToFit="1"/>
    </xf>
    <xf numFmtId="0" fontId="4" fillId="0" borderId="0" xfId="0" applyFont="1" applyAlignment="1">
      <alignment horizontal="center" vertical="center" shrinkToFit="1"/>
    </xf>
    <xf numFmtId="0" fontId="4" fillId="0" borderId="2" xfId="0" applyFont="1" applyBorder="1" applyAlignment="1">
      <alignment horizontal="center" vertical="center" shrinkToFit="1"/>
    </xf>
    <xf numFmtId="0" fontId="9" fillId="0" borderId="0" xfId="0" applyFont="1" applyAlignment="1">
      <alignment horizontal="right"/>
    </xf>
    <xf numFmtId="3" fontId="0" fillId="0" borderId="31" xfId="1" applyNumberFormat="1" applyFont="1" applyFill="1" applyBorder="1" applyAlignment="1" applyProtection="1">
      <alignment horizontal="right" indent="1"/>
    </xf>
    <xf numFmtId="3" fontId="0" fillId="0" borderId="38" xfId="1" applyNumberFormat="1" applyFont="1" applyFill="1" applyBorder="1" applyAlignment="1" applyProtection="1">
      <alignment horizontal="right"/>
    </xf>
    <xf numFmtId="3" fontId="0" fillId="0" borderId="40" xfId="1" applyNumberFormat="1" applyFont="1" applyFill="1" applyBorder="1" applyAlignment="1" applyProtection="1">
      <alignment horizontal="right"/>
    </xf>
    <xf numFmtId="0" fontId="7" fillId="0" borderId="0" xfId="0" applyFont="1" applyAlignment="1">
      <alignment horizontal="left" vertical="center"/>
    </xf>
    <xf numFmtId="0" fontId="0" fillId="0" borderId="25" xfId="0" applyBorder="1" applyProtection="1">
      <protection locked="0"/>
    </xf>
    <xf numFmtId="0" fontId="0" fillId="0" borderId="68" xfId="0" applyBorder="1" applyProtection="1">
      <protection locked="0"/>
    </xf>
    <xf numFmtId="0" fontId="6" fillId="0" borderId="2" xfId="0" applyFont="1" applyBorder="1" applyProtection="1">
      <protection locked="0"/>
    </xf>
    <xf numFmtId="0" fontId="0" fillId="3" borderId="2" xfId="0" applyFill="1" applyBorder="1" applyAlignment="1">
      <alignment horizontal="center"/>
    </xf>
    <xf numFmtId="0" fontId="0" fillId="0" borderId="58" xfId="0" applyBorder="1" applyAlignment="1">
      <alignment horizontal="distributed" vertical="center" indent="1"/>
    </xf>
    <xf numFmtId="0" fontId="0" fillId="0" borderId="73" xfId="0" applyBorder="1" applyAlignment="1">
      <alignment horizontal="distributed" vertical="center" indent="1"/>
    </xf>
    <xf numFmtId="0" fontId="0" fillId="0" borderId="73" xfId="0" applyBorder="1" applyAlignment="1">
      <alignment vertical="center" shrinkToFit="1"/>
    </xf>
    <xf numFmtId="0" fontId="0" fillId="0" borderId="63" xfId="0" applyBorder="1" applyAlignment="1">
      <alignment vertical="center" shrinkToFit="1"/>
    </xf>
    <xf numFmtId="3" fontId="1" fillId="0" borderId="31" xfId="1" applyNumberFormat="1" applyFont="1" applyFill="1" applyBorder="1" applyAlignment="1" applyProtection="1">
      <alignment horizontal="right"/>
    </xf>
    <xf numFmtId="3" fontId="0" fillId="0" borderId="31" xfId="2" applyNumberFormat="1" applyFont="1" applyBorder="1" applyAlignment="1" applyProtection="1">
      <alignment horizontal="right"/>
    </xf>
    <xf numFmtId="3" fontId="1" fillId="0" borderId="31" xfId="1" applyNumberFormat="1" applyFont="1" applyFill="1" applyBorder="1" applyAlignment="1" applyProtection="1">
      <alignment horizontal="right" shrinkToFit="1"/>
    </xf>
    <xf numFmtId="3" fontId="1" fillId="0" borderId="32" xfId="1" applyNumberFormat="1" applyFont="1" applyFill="1" applyBorder="1" applyAlignment="1" applyProtection="1">
      <alignment horizontal="right" shrinkToFit="1"/>
    </xf>
    <xf numFmtId="0" fontId="0" fillId="0" borderId="64" xfId="0" applyBorder="1" applyAlignment="1">
      <alignment horizontal="distributed" vertical="center" indent="1"/>
    </xf>
    <xf numFmtId="0" fontId="0" fillId="0" borderId="74" xfId="0" applyBorder="1" applyAlignment="1">
      <alignment horizontal="distributed" vertical="center" indent="1"/>
    </xf>
    <xf numFmtId="0" fontId="0" fillId="0" borderId="74" xfId="0" applyBorder="1" applyAlignment="1">
      <alignment vertical="center" shrinkToFit="1"/>
    </xf>
    <xf numFmtId="0" fontId="0" fillId="0" borderId="65" xfId="0" applyBorder="1" applyAlignment="1">
      <alignment vertical="center" shrinkToFit="1"/>
    </xf>
    <xf numFmtId="3" fontId="1" fillId="0" borderId="24" xfId="0" applyNumberFormat="1" applyFont="1" applyBorder="1" applyAlignment="1">
      <alignment horizontal="right"/>
    </xf>
    <xf numFmtId="3" fontId="1" fillId="0" borderId="22" xfId="0" applyNumberFormat="1" applyFont="1" applyBorder="1" applyAlignment="1">
      <alignment horizontal="right"/>
    </xf>
    <xf numFmtId="0" fontId="18" fillId="0" borderId="82" xfId="0" applyFont="1" applyBorder="1" applyAlignment="1">
      <alignment horizontal="center" vertical="center" shrinkToFit="1"/>
    </xf>
    <xf numFmtId="0" fontId="18" fillId="0" borderId="83" xfId="0" applyFont="1" applyBorder="1" applyAlignment="1">
      <alignment horizontal="center" vertical="center" shrinkToFit="1"/>
    </xf>
    <xf numFmtId="0" fontId="0" fillId="0" borderId="1" xfId="0" applyBorder="1" applyAlignment="1">
      <alignment horizontal="center"/>
    </xf>
    <xf numFmtId="0" fontId="0" fillId="0" borderId="1" xfId="0" applyBorder="1" applyProtection="1">
      <protection locked="0"/>
    </xf>
    <xf numFmtId="0" fontId="4" fillId="0" borderId="82" xfId="0" applyFont="1" applyBorder="1" applyAlignment="1">
      <alignment horizontal="center" vertical="center" shrinkToFit="1"/>
    </xf>
    <xf numFmtId="0" fontId="4" fillId="0" borderId="83" xfId="0" applyFont="1" applyBorder="1" applyAlignment="1">
      <alignment horizontal="center" vertical="center" shrinkToFit="1"/>
    </xf>
    <xf numFmtId="0" fontId="0" fillId="0" borderId="44" xfId="0" applyBorder="1" applyAlignment="1">
      <alignment horizontal="center"/>
    </xf>
    <xf numFmtId="0" fontId="0" fillId="0" borderId="47" xfId="0" applyBorder="1" applyAlignment="1">
      <alignment horizontal="center"/>
    </xf>
    <xf numFmtId="0" fontId="0" fillId="0" borderId="38" xfId="0" applyBorder="1" applyProtection="1">
      <protection locked="0"/>
    </xf>
    <xf numFmtId="0" fontId="0" fillId="0" borderId="17" xfId="0" applyBorder="1" applyProtection="1">
      <protection locked="0"/>
    </xf>
    <xf numFmtId="0" fontId="0" fillId="0" borderId="39" xfId="0" applyBorder="1" applyProtection="1">
      <protection locked="0"/>
    </xf>
    <xf numFmtId="3" fontId="0" fillId="0" borderId="18" xfId="3" applyNumberFormat="1" applyFont="1" applyFill="1" applyBorder="1" applyAlignment="1" applyProtection="1">
      <protection locked="0"/>
    </xf>
    <xf numFmtId="3" fontId="0" fillId="0" borderId="25" xfId="3" applyNumberFormat="1" applyFont="1" applyFill="1" applyBorder="1" applyAlignment="1" applyProtection="1"/>
    <xf numFmtId="9" fontId="0" fillId="0" borderId="38" xfId="0" applyNumberFormat="1" applyBorder="1" applyProtection="1">
      <protection locked="0"/>
    </xf>
    <xf numFmtId="9" fontId="0" fillId="0" borderId="28" xfId="0" applyNumberFormat="1" applyBorder="1" applyProtection="1">
      <protection locked="0"/>
    </xf>
    <xf numFmtId="0" fontId="7" fillId="0" borderId="1" xfId="0" applyFont="1" applyBorder="1" applyAlignment="1">
      <alignment horizontal="left"/>
    </xf>
    <xf numFmtId="0" fontId="0" fillId="0" borderId="70" xfId="0" applyBorder="1" applyProtection="1">
      <protection locked="0"/>
    </xf>
    <xf numFmtId="0" fontId="0" fillId="0" borderId="71" xfId="0" applyBorder="1" applyProtection="1">
      <protection locked="0"/>
    </xf>
    <xf numFmtId="0" fontId="0" fillId="0" borderId="69" xfId="0" applyBorder="1" applyProtection="1">
      <protection locked="0"/>
    </xf>
    <xf numFmtId="3" fontId="0" fillId="0" borderId="70" xfId="3" applyNumberFormat="1" applyFont="1" applyFill="1" applyBorder="1" applyAlignment="1" applyProtection="1">
      <protection locked="0"/>
    </xf>
    <xf numFmtId="3" fontId="0" fillId="0" borderId="69" xfId="3" applyNumberFormat="1" applyFont="1" applyFill="1" applyBorder="1" applyAlignment="1" applyProtection="1">
      <protection locked="0"/>
    </xf>
    <xf numFmtId="9" fontId="0" fillId="0" borderId="40" xfId="0" applyNumberFormat="1" applyBorder="1" applyProtection="1">
      <protection locked="0"/>
    </xf>
    <xf numFmtId="9" fontId="0" fillId="0" borderId="32" xfId="0" applyNumberFormat="1" applyBorder="1" applyProtection="1">
      <protection locked="0"/>
    </xf>
    <xf numFmtId="0" fontId="0" fillId="0" borderId="62" xfId="0" applyBorder="1" applyAlignment="1">
      <alignment horizontal="center" vertical="center"/>
    </xf>
    <xf numFmtId="0" fontId="0" fillId="0" borderId="72" xfId="0" applyBorder="1" applyAlignment="1">
      <alignment horizontal="center" vertical="center"/>
    </xf>
    <xf numFmtId="0" fontId="0" fillId="0" borderId="7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3" fontId="1" fillId="0" borderId="36" xfId="1" applyNumberFormat="1" applyFont="1" applyFill="1" applyBorder="1" applyAlignment="1" applyProtection="1">
      <alignment horizontal="right"/>
    </xf>
    <xf numFmtId="3" fontId="0" fillId="0" borderId="36" xfId="2" applyNumberFormat="1" applyFont="1" applyBorder="1" applyAlignment="1" applyProtection="1">
      <alignment horizontal="right" shrinkToFit="1"/>
    </xf>
    <xf numFmtId="3" fontId="1" fillId="0" borderId="36" xfId="1" applyNumberFormat="1" applyFont="1" applyFill="1" applyBorder="1" applyAlignment="1" applyProtection="1">
      <alignment horizontal="right" shrinkToFit="1"/>
    </xf>
    <xf numFmtId="3" fontId="1" fillId="0" borderId="80" xfId="1" applyNumberFormat="1" applyFont="1" applyFill="1" applyBorder="1" applyAlignment="1" applyProtection="1">
      <alignment horizontal="right" shrinkToFit="1"/>
    </xf>
    <xf numFmtId="0" fontId="0" fillId="0" borderId="16" xfId="0" applyBorder="1" applyAlignment="1">
      <alignment vertical="center" shrinkToFit="1"/>
    </xf>
    <xf numFmtId="0" fontId="0" fillId="0" borderId="39" xfId="0" applyBorder="1" applyAlignment="1">
      <alignment vertical="center" shrinkToFit="1"/>
    </xf>
    <xf numFmtId="3" fontId="1" fillId="0" borderId="17" xfId="1" applyNumberFormat="1" applyFont="1" applyFill="1" applyBorder="1" applyAlignment="1" applyProtection="1">
      <alignment horizontal="right"/>
    </xf>
    <xf numFmtId="0" fontId="7" fillId="0" borderId="0" xfId="0" applyFont="1" applyAlignment="1">
      <alignment horizontal="left"/>
    </xf>
    <xf numFmtId="0" fontId="7" fillId="0" borderId="52" xfId="0" applyFont="1" applyBorder="1" applyAlignment="1">
      <alignment horizontal="center"/>
    </xf>
    <xf numFmtId="0" fontId="7" fillId="0" borderId="53" xfId="0" applyFont="1" applyBorder="1" applyAlignment="1">
      <alignment horizontal="center"/>
    </xf>
    <xf numFmtId="3" fontId="0" fillId="0" borderId="17" xfId="2" applyNumberFormat="1" applyFont="1" applyBorder="1" applyAlignment="1" applyProtection="1">
      <alignment horizontal="right" shrinkToFit="1"/>
    </xf>
    <xf numFmtId="3" fontId="1" fillId="0" borderId="17" xfId="1" applyNumberFormat="1" applyFont="1" applyFill="1" applyBorder="1" applyAlignment="1" applyProtection="1">
      <alignment horizontal="right" shrinkToFit="1"/>
    </xf>
    <xf numFmtId="3" fontId="1" fillId="0" borderId="28" xfId="1" applyNumberFormat="1" applyFont="1" applyFill="1" applyBorder="1" applyAlignment="1" applyProtection="1">
      <alignment horizontal="right" shrinkToFi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0" fillId="0" borderId="39" xfId="0" applyBorder="1" applyAlignment="1">
      <alignment horizontal="center"/>
    </xf>
    <xf numFmtId="3" fontId="0" fillId="0" borderId="38" xfId="3" applyNumberFormat="1" applyFont="1" applyFill="1" applyBorder="1" applyAlignment="1" applyProtection="1">
      <protection locked="0"/>
    </xf>
    <xf numFmtId="3" fontId="0" fillId="0" borderId="39" xfId="3" applyNumberFormat="1" applyFont="1" applyFill="1" applyBorder="1" applyAlignment="1" applyProtection="1">
      <protection locked="0"/>
    </xf>
    <xf numFmtId="0" fontId="3" fillId="0" borderId="66" xfId="0" applyFont="1" applyBorder="1" applyAlignment="1">
      <alignment horizontal="distributed" vertical="center" indent="1"/>
    </xf>
    <xf numFmtId="0" fontId="3" fillId="0" borderId="2" xfId="0" applyFont="1" applyBorder="1" applyAlignment="1">
      <alignment horizontal="distributed" vertical="center" indent="1"/>
    </xf>
    <xf numFmtId="6" fontId="3" fillId="0" borderId="2" xfId="1" applyFont="1" applyFill="1" applyBorder="1" applyAlignment="1" applyProtection="1">
      <alignment vertical="center"/>
    </xf>
    <xf numFmtId="6" fontId="3" fillId="0" borderId="5" xfId="1" applyFont="1" applyFill="1" applyBorder="1" applyAlignment="1" applyProtection="1">
      <alignment vertical="center"/>
    </xf>
    <xf numFmtId="0" fontId="3" fillId="0" borderId="67" xfId="0" applyFont="1" applyBorder="1" applyAlignment="1">
      <alignment horizontal="distributed" vertical="center" indent="1"/>
    </xf>
    <xf numFmtId="0" fontId="3" fillId="0" borderId="4" xfId="0" applyFont="1" applyBorder="1" applyAlignment="1">
      <alignment horizontal="distributed" vertical="center" indent="1"/>
    </xf>
    <xf numFmtId="6" fontId="3" fillId="0" borderId="4" xfId="1" applyFont="1" applyFill="1" applyBorder="1" applyAlignment="1" applyProtection="1">
      <alignment vertical="center"/>
    </xf>
    <xf numFmtId="6" fontId="3" fillId="0" borderId="6" xfId="1" applyFont="1" applyFill="1" applyBorder="1" applyAlignment="1" applyProtection="1">
      <alignment vertical="center"/>
    </xf>
    <xf numFmtId="0" fontId="7" fillId="0" borderId="0" xfId="0" applyFont="1" applyAlignment="1">
      <alignment horizontal="left" vertical="center"/>
    </xf>
    <xf numFmtId="0" fontId="7" fillId="0" borderId="48" xfId="0" applyFont="1" applyBorder="1" applyAlignment="1">
      <alignment horizontal="center"/>
    </xf>
    <xf numFmtId="0" fontId="7" fillId="0" borderId="49" xfId="0" applyFont="1" applyBorder="1" applyAlignment="1">
      <alignment horizontal="center"/>
    </xf>
    <xf numFmtId="0" fontId="7" fillId="0" borderId="50" xfId="0" applyFont="1" applyBorder="1" applyAlignment="1">
      <alignment horizontal="center"/>
    </xf>
    <xf numFmtId="0" fontId="7" fillId="0" borderId="8" xfId="0" applyFont="1" applyBorder="1" applyAlignment="1">
      <alignment horizontal="center"/>
    </xf>
    <xf numFmtId="0" fontId="7" fillId="0" borderId="48" xfId="0" applyFont="1" applyBorder="1" applyAlignment="1">
      <alignment horizontal="center" wrapText="1"/>
    </xf>
    <xf numFmtId="0" fontId="7" fillId="0" borderId="84" xfId="0" applyFont="1" applyBorder="1" applyAlignment="1">
      <alignment horizontal="center" wrapText="1"/>
    </xf>
    <xf numFmtId="0" fontId="3" fillId="0" borderId="14"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8" xfId="0" applyFont="1" applyBorder="1" applyAlignment="1">
      <alignment horizontal="righ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0" fillId="0" borderId="35" xfId="0" applyBorder="1" applyProtection="1">
      <protection locked="0"/>
    </xf>
    <xf numFmtId="0" fontId="0" fillId="0" borderId="36" xfId="0" applyBorder="1" applyProtection="1">
      <protection locked="0"/>
    </xf>
    <xf numFmtId="0" fontId="0" fillId="0" borderId="37" xfId="0" applyBorder="1" applyProtection="1">
      <protection locked="0"/>
    </xf>
    <xf numFmtId="3" fontId="0" fillId="0" borderId="25" xfId="3" applyNumberFormat="1" applyFont="1" applyFill="1" applyBorder="1" applyAlignment="1" applyProtection="1">
      <protection locked="0"/>
    </xf>
    <xf numFmtId="9" fontId="0" fillId="0" borderId="35" xfId="0" applyNumberFormat="1" applyBorder="1" applyProtection="1">
      <protection locked="0"/>
    </xf>
    <xf numFmtId="9" fontId="0" fillId="0" borderId="80" xfId="0" applyNumberFormat="1" applyBorder="1" applyProtection="1">
      <protection locked="0"/>
    </xf>
    <xf numFmtId="6" fontId="3" fillId="0" borderId="2" xfId="2" applyFont="1" applyFill="1" applyBorder="1" applyAlignment="1" applyProtection="1">
      <alignment vertical="center"/>
    </xf>
    <xf numFmtId="6" fontId="3" fillId="0" borderId="5" xfId="2" applyFont="1" applyFill="1" applyBorder="1" applyAlignment="1" applyProtection="1">
      <alignment vertical="center"/>
    </xf>
    <xf numFmtId="0" fontId="7" fillId="0" borderId="66" xfId="0" applyFont="1" applyBorder="1" applyAlignment="1">
      <alignment horizontal="distributed" vertical="center" indent="1"/>
    </xf>
    <xf numFmtId="0" fontId="7" fillId="0" borderId="2" xfId="0" applyFont="1" applyBorder="1" applyAlignment="1">
      <alignment horizontal="distributed" vertical="center" indent="1"/>
    </xf>
    <xf numFmtId="177" fontId="0" fillId="0" borderId="0" xfId="0" applyNumberFormat="1" applyAlignment="1">
      <alignment horizontal="right"/>
    </xf>
    <xf numFmtId="0" fontId="13" fillId="0" borderId="0" xfId="0" applyFont="1" applyAlignment="1">
      <alignment horizontal="center"/>
    </xf>
    <xf numFmtId="0" fontId="12" fillId="0" borderId="0" xfId="0" applyFont="1" applyAlignment="1">
      <alignment horizontal="left" indent="1"/>
    </xf>
    <xf numFmtId="0" fontId="7" fillId="0" borderId="15" xfId="0" applyFont="1" applyBorder="1" applyAlignment="1">
      <alignment horizontal="left" vertical="center" shrinkToFit="1"/>
    </xf>
    <xf numFmtId="0" fontId="7" fillId="0" borderId="9" xfId="0" applyFont="1" applyBorder="1" applyAlignment="1">
      <alignment horizontal="left" vertical="center" shrinkToFit="1"/>
    </xf>
    <xf numFmtId="0" fontId="10" fillId="0" borderId="0" xfId="0" applyFont="1" applyAlignment="1">
      <alignment vertical="center" shrinkToFit="1"/>
    </xf>
    <xf numFmtId="0" fontId="9" fillId="0" borderId="10" xfId="0" applyFont="1" applyBorder="1" applyAlignment="1">
      <alignment horizontal="center" vertical="center" shrinkToFit="1"/>
    </xf>
    <xf numFmtId="178" fontId="7" fillId="0" borderId="1" xfId="0" applyNumberFormat="1" applyFont="1" applyBorder="1"/>
    <xf numFmtId="176" fontId="10" fillId="0" borderId="0" xfId="0" applyNumberFormat="1" applyFont="1" applyAlignment="1">
      <alignment vertical="center" shrinkToFit="1"/>
    </xf>
    <xf numFmtId="0" fontId="7" fillId="0" borderId="0" xfId="0" applyFont="1" applyAlignment="1">
      <alignment vertical="center" shrinkToFit="1"/>
    </xf>
    <xf numFmtId="0" fontId="7" fillId="0" borderId="10" xfId="0" applyFont="1" applyBorder="1" applyAlignment="1">
      <alignment vertical="center" shrinkToFit="1"/>
    </xf>
    <xf numFmtId="0" fontId="7" fillId="0" borderId="1" xfId="0" applyFont="1" applyBorder="1" applyAlignment="1">
      <alignment horizontal="left" indent="1" shrinkToFit="1"/>
    </xf>
    <xf numFmtId="0" fontId="7" fillId="0" borderId="1" xfId="0" applyFont="1" applyBorder="1" applyAlignment="1">
      <alignment vertical="center" shrinkToFit="1"/>
    </xf>
    <xf numFmtId="0" fontId="7" fillId="0" borderId="3" xfId="0" applyFont="1" applyBorder="1" applyAlignment="1">
      <alignment vertical="center" shrinkToFit="1"/>
    </xf>
    <xf numFmtId="3" fontId="0" fillId="0" borderId="31" xfId="2" applyNumberFormat="1" applyFont="1" applyFill="1" applyBorder="1" applyAlignment="1" applyProtection="1">
      <alignment horizontal="right"/>
    </xf>
    <xf numFmtId="3" fontId="0" fillId="0" borderId="35" xfId="3" applyNumberFormat="1" applyFont="1" applyFill="1" applyBorder="1" applyAlignment="1" applyProtection="1">
      <protection locked="0"/>
    </xf>
    <xf numFmtId="3" fontId="0" fillId="0" borderId="37" xfId="3" applyNumberFormat="1" applyFont="1" applyFill="1" applyBorder="1" applyAlignment="1" applyProtection="1">
      <protection locked="0"/>
    </xf>
    <xf numFmtId="0" fontId="5" fillId="0" borderId="0" xfId="0" applyFont="1" applyAlignment="1">
      <alignment horizontal="center"/>
    </xf>
    <xf numFmtId="0" fontId="0" fillId="0" borderId="78" xfId="0" applyBorder="1" applyAlignment="1">
      <alignment horizontal="right"/>
    </xf>
    <xf numFmtId="0" fontId="0" fillId="0" borderId="77" xfId="0" applyBorder="1" applyAlignment="1">
      <alignment horizontal="right"/>
    </xf>
    <xf numFmtId="3" fontId="6" fillId="0" borderId="35" xfId="0" applyNumberFormat="1" applyFont="1" applyBorder="1" applyAlignment="1">
      <alignment horizontal="right"/>
    </xf>
    <xf numFmtId="3" fontId="6" fillId="0" borderId="36" xfId="0" applyNumberFormat="1" applyFont="1" applyBorder="1" applyAlignment="1">
      <alignment horizontal="right"/>
    </xf>
    <xf numFmtId="3" fontId="6" fillId="0" borderId="38" xfId="0" applyNumberFormat="1" applyFont="1" applyBorder="1" applyAlignment="1">
      <alignment horizontal="right"/>
    </xf>
    <xf numFmtId="3" fontId="6" fillId="0" borderId="17" xfId="0" applyNumberFormat="1" applyFont="1" applyBorder="1" applyAlignment="1">
      <alignment horizontal="right"/>
    </xf>
  </cellXfs>
  <cellStyles count="4">
    <cellStyle name="桁区切り" xfId="3" builtinId="6"/>
    <cellStyle name="通貨" xfId="2" builtinId="7"/>
    <cellStyle name="通貨 2" xfId="1" xr:uid="{3037B373-8335-45FD-B8BF-FBC20A778283}"/>
    <cellStyle name="標準" xfId="0" builtinId="0"/>
  </cellStyles>
  <dxfs count="3">
    <dxf>
      <fill>
        <patternFill>
          <bgColor rgb="FFFFFF00"/>
        </patternFill>
      </fill>
    </dxf>
    <dxf>
      <fill>
        <patternFill>
          <bgColor theme="0" tint="-0.24994659260841701"/>
        </patternFill>
      </fill>
    </dxf>
    <dxf>
      <fill>
        <patternFill>
          <bgColor rgb="FFFFFF00"/>
        </patternFill>
      </fill>
    </dxf>
  </dxfs>
  <tableStyles count="0" defaultTableStyle="TableStyleMedium9" defaultPivotStyle="PivotStyleLight16"/>
  <colors>
    <mruColors>
      <color rgb="FFCCFFCC"/>
      <color rgb="FFFFFCFB"/>
      <color rgb="FFFFF4EB"/>
      <color rgb="FFFFF7F3"/>
      <color rgb="FFFFEEEB"/>
      <color rgb="FFFFF4F3"/>
      <color rgb="FFFFFFFF"/>
      <color rgb="FFFFEAE7"/>
      <color rgb="FFFFFFCC"/>
      <color rgb="FFFFF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51</xdr:row>
      <xdr:rowOff>0</xdr:rowOff>
    </xdr:from>
    <xdr:to>
      <xdr:col>43</xdr:col>
      <xdr:colOff>0</xdr:colOff>
      <xdr:row>55</xdr:row>
      <xdr:rowOff>82794</xdr:rowOff>
    </xdr:to>
    <xdr:pic>
      <xdr:nvPicPr>
        <xdr:cNvPr id="6" name="図 5">
          <a:extLst>
            <a:ext uri="{FF2B5EF4-FFF2-40B4-BE49-F238E27FC236}">
              <a16:creationId xmlns:a16="http://schemas.microsoft.com/office/drawing/2014/main" id="{A26840A7-19AE-0116-7CC4-A471B4E70C1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19" y="8088923"/>
          <a:ext cx="7077808" cy="756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59</xdr:row>
      <xdr:rowOff>0</xdr:rowOff>
    </xdr:from>
    <xdr:to>
      <xdr:col>43</xdr:col>
      <xdr:colOff>0</xdr:colOff>
      <xdr:row>63</xdr:row>
      <xdr:rowOff>82794</xdr:rowOff>
    </xdr:to>
    <xdr:pic>
      <xdr:nvPicPr>
        <xdr:cNvPr id="3" name="図 2">
          <a:extLst>
            <a:ext uri="{FF2B5EF4-FFF2-40B4-BE49-F238E27FC236}">
              <a16:creationId xmlns:a16="http://schemas.microsoft.com/office/drawing/2014/main" id="{4276AD76-CCA2-A04C-7358-80153618A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8519" y="9437077"/>
          <a:ext cx="7077808" cy="7568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35</xdr:row>
      <xdr:rowOff>0</xdr:rowOff>
    </xdr:from>
    <xdr:to>
      <xdr:col>41</xdr:col>
      <xdr:colOff>166592</xdr:colOff>
      <xdr:row>39</xdr:row>
      <xdr:rowOff>25088</xdr:rowOff>
    </xdr:to>
    <xdr:pic>
      <xdr:nvPicPr>
        <xdr:cNvPr id="4" name="図 3">
          <a:extLst>
            <a:ext uri="{FF2B5EF4-FFF2-40B4-BE49-F238E27FC236}">
              <a16:creationId xmlns:a16="http://schemas.microsoft.com/office/drawing/2014/main" id="{370E6D06-72E2-EF65-41CC-E0554504C56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336"/>
        <a:stretch/>
      </xdr:blipFill>
      <xdr:spPr bwMode="auto">
        <a:xfrm>
          <a:off x="168519" y="4887058"/>
          <a:ext cx="6907361" cy="6991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0</xdr:colOff>
      <xdr:row>70</xdr:row>
      <xdr:rowOff>104775</xdr:rowOff>
    </xdr:from>
    <xdr:to>
      <xdr:col>43</xdr:col>
      <xdr:colOff>9525</xdr:colOff>
      <xdr:row>84</xdr:row>
      <xdr:rowOff>0</xdr:rowOff>
    </xdr:to>
    <xdr:pic>
      <xdr:nvPicPr>
        <xdr:cNvPr id="7" name="図 6">
          <a:extLst>
            <a:ext uri="{FF2B5EF4-FFF2-40B4-BE49-F238E27FC236}">
              <a16:creationId xmlns:a16="http://schemas.microsoft.com/office/drawing/2014/main" id="{FAF22317-103A-0232-E865-26E5AA1DF82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3350" y="11763375"/>
          <a:ext cx="34385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81</xdr:row>
      <xdr:rowOff>76200</xdr:rowOff>
    </xdr:from>
    <xdr:to>
      <xdr:col>20</xdr:col>
      <xdr:colOff>7284</xdr:colOff>
      <xdr:row>84</xdr:row>
      <xdr:rowOff>0</xdr:rowOff>
    </xdr:to>
    <xdr:pic>
      <xdr:nvPicPr>
        <xdr:cNvPr id="8" name="図 7">
          <a:extLst>
            <a:ext uri="{FF2B5EF4-FFF2-40B4-BE49-F238E27FC236}">
              <a16:creationId xmlns:a16="http://schemas.microsoft.com/office/drawing/2014/main" id="{D40ED7BE-FD4D-19C1-08F6-B3BEFCD9DBDC}"/>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l="2392"/>
        <a:stretch/>
      </xdr:blipFill>
      <xdr:spPr bwMode="auto">
        <a:xfrm>
          <a:off x="168088" y="13355171"/>
          <a:ext cx="3200961" cy="428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1F1D5-6D49-416C-8CB6-0D251C0D4489}">
  <sheetPr>
    <tabColor theme="2" tint="-0.249977111117893"/>
  </sheetPr>
  <dimension ref="A1:AQ90"/>
  <sheetViews>
    <sheetView showGridLines="0" tabSelected="1" zoomScaleNormal="100" workbookViewId="0"/>
  </sheetViews>
  <sheetFormatPr defaultColWidth="2.25" defaultRowHeight="13.5"/>
  <cols>
    <col min="1" max="1" width="2.25" style="29"/>
  </cols>
  <sheetData>
    <row r="1" spans="1:6">
      <c r="A1" s="50" t="s">
        <v>61</v>
      </c>
    </row>
    <row r="2" spans="1:6">
      <c r="B2" s="70" t="s">
        <v>54</v>
      </c>
    </row>
    <row r="3" spans="1:6">
      <c r="B3" s="70"/>
    </row>
    <row r="4" spans="1:6">
      <c r="A4" s="30"/>
    </row>
    <row r="5" spans="1:6">
      <c r="A5"/>
    </row>
    <row r="6" spans="1:6">
      <c r="A6" s="50" t="s">
        <v>62</v>
      </c>
      <c r="F6" s="72" t="s">
        <v>104</v>
      </c>
    </row>
    <row r="7" spans="1:6">
      <c r="A7" s="29" t="s">
        <v>63</v>
      </c>
    </row>
    <row r="8" spans="1:6">
      <c r="B8" t="s">
        <v>64</v>
      </c>
    </row>
    <row r="9" spans="1:6">
      <c r="B9" t="s">
        <v>65</v>
      </c>
    </row>
    <row r="10" spans="1:6">
      <c r="B10" t="s">
        <v>98</v>
      </c>
    </row>
    <row r="14" spans="1:6">
      <c r="A14" s="29" t="s">
        <v>66</v>
      </c>
    </row>
    <row r="15" spans="1:6">
      <c r="B15" t="s">
        <v>67</v>
      </c>
    </row>
    <row r="16" spans="1:6">
      <c r="B16" t="s">
        <v>68</v>
      </c>
    </row>
    <row r="17" spans="2:4">
      <c r="C17" t="s">
        <v>83</v>
      </c>
    </row>
    <row r="19" spans="2:4">
      <c r="B19" t="s">
        <v>105</v>
      </c>
    </row>
    <row r="20" spans="2:4">
      <c r="B20" t="s">
        <v>106</v>
      </c>
    </row>
    <row r="22" spans="2:4">
      <c r="B22" t="s">
        <v>69</v>
      </c>
    </row>
    <row r="23" spans="2:4">
      <c r="B23" s="51"/>
      <c r="C23" s="51"/>
      <c r="D23" t="s">
        <v>70</v>
      </c>
    </row>
    <row r="24" spans="2:4">
      <c r="C24" t="s">
        <v>96</v>
      </c>
    </row>
    <row r="26" spans="2:4">
      <c r="B26" t="s">
        <v>71</v>
      </c>
    </row>
    <row r="27" spans="2:4">
      <c r="B27" s="52"/>
      <c r="C27" s="52"/>
      <c r="D27" t="s">
        <v>72</v>
      </c>
    </row>
    <row r="29" spans="2:4">
      <c r="B29" t="s">
        <v>78</v>
      </c>
    </row>
    <row r="30" spans="2:4">
      <c r="B30" t="s">
        <v>73</v>
      </c>
    </row>
    <row r="31" spans="2:4">
      <c r="B31" t="s">
        <v>88</v>
      </c>
    </row>
    <row r="33" spans="1:4">
      <c r="B33" t="s">
        <v>74</v>
      </c>
      <c r="D33" t="s">
        <v>76</v>
      </c>
    </row>
    <row r="34" spans="1:4">
      <c r="D34" t="s">
        <v>77</v>
      </c>
    </row>
    <row r="35" spans="1:4">
      <c r="D35" t="s">
        <v>75</v>
      </c>
    </row>
    <row r="43" spans="1:4">
      <c r="A43" s="29" t="s">
        <v>79</v>
      </c>
    </row>
    <row r="44" spans="1:4">
      <c r="B44" t="s">
        <v>101</v>
      </c>
    </row>
    <row r="45" spans="1:4">
      <c r="B45" t="s">
        <v>102</v>
      </c>
    </row>
    <row r="46" spans="1:4">
      <c r="B46" t="s">
        <v>103</v>
      </c>
    </row>
    <row r="49" spans="2:43">
      <c r="B49" t="s">
        <v>80</v>
      </c>
    </row>
    <row r="50" spans="2:43">
      <c r="B50" t="s">
        <v>81</v>
      </c>
    </row>
    <row r="51" spans="2:43">
      <c r="B51" t="s">
        <v>82</v>
      </c>
    </row>
    <row r="58" spans="2:43">
      <c r="B58" t="s">
        <v>108</v>
      </c>
    </row>
    <row r="59" spans="2:43">
      <c r="B59" t="s">
        <v>107</v>
      </c>
      <c r="AQ59" s="138" t="s">
        <v>109</v>
      </c>
    </row>
    <row r="66" spans="2:5">
      <c r="B66" t="s">
        <v>84</v>
      </c>
    </row>
    <row r="67" spans="2:5">
      <c r="B67" t="s">
        <v>85</v>
      </c>
    </row>
    <row r="69" spans="2:5">
      <c r="B69" t="s">
        <v>86</v>
      </c>
      <c r="C69" s="53"/>
      <c r="D69" s="53"/>
      <c r="E69" t="s">
        <v>87</v>
      </c>
    </row>
    <row r="72" spans="2:5">
      <c r="B72" t="s">
        <v>161</v>
      </c>
    </row>
    <row r="73" spans="2:5">
      <c r="B73" t="s">
        <v>157</v>
      </c>
    </row>
    <row r="74" spans="2:5">
      <c r="B74" t="s">
        <v>158</v>
      </c>
    </row>
    <row r="75" spans="2:5">
      <c r="B75" t="s">
        <v>159</v>
      </c>
    </row>
    <row r="76" spans="2:5">
      <c r="B76" t="s">
        <v>160</v>
      </c>
    </row>
    <row r="78" spans="2:5">
      <c r="B78" t="s">
        <v>163</v>
      </c>
    </row>
    <row r="79" spans="2:5">
      <c r="B79" t="s">
        <v>162</v>
      </c>
    </row>
    <row r="80" spans="2:5">
      <c r="B80" t="s">
        <v>164</v>
      </c>
    </row>
    <row r="88" spans="1:2">
      <c r="A88" s="29" t="s">
        <v>99</v>
      </c>
    </row>
    <row r="89" spans="1:2">
      <c r="B89" t="s">
        <v>111</v>
      </c>
    </row>
    <row r="90" spans="1:2">
      <c r="B90" t="s">
        <v>110</v>
      </c>
    </row>
  </sheetData>
  <phoneticPr fontId="2"/>
  <pageMargins left="0.27559055118110237" right="0.27559055118110237" top="0.39370078740157483"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A59C-2316-4A11-A6C4-66F35B4DFAC5}">
  <sheetPr codeName="Sheet1">
    <tabColor theme="6"/>
  </sheetPr>
  <dimension ref="A1:F18"/>
  <sheetViews>
    <sheetView showGridLines="0" workbookViewId="0">
      <selection activeCell="C2" sqref="C2"/>
    </sheetView>
  </sheetViews>
  <sheetFormatPr defaultRowHeight="13.5"/>
  <cols>
    <col min="1" max="1" width="2.25" customWidth="1"/>
    <col min="2" max="2" width="29.625" bestFit="1" customWidth="1"/>
    <col min="3" max="3" width="34.875" bestFit="1" customWidth="1"/>
    <col min="4" max="4" width="52.75" bestFit="1" customWidth="1"/>
  </cols>
  <sheetData>
    <row r="1" spans="1:6" ht="17.25">
      <c r="A1" s="5" t="s">
        <v>6</v>
      </c>
    </row>
    <row r="2" spans="1:6">
      <c r="B2" s="6" t="s">
        <v>7</v>
      </c>
      <c r="C2" s="31" t="s">
        <v>120</v>
      </c>
    </row>
    <row r="3" spans="1:6">
      <c r="B3" s="7" t="s">
        <v>8</v>
      </c>
      <c r="C3" s="32" t="s">
        <v>118</v>
      </c>
    </row>
    <row r="4" spans="1:6">
      <c r="B4" s="7" t="s">
        <v>9</v>
      </c>
      <c r="C4" s="32" t="s">
        <v>119</v>
      </c>
    </row>
    <row r="5" spans="1:6">
      <c r="B5" s="7" t="s">
        <v>4</v>
      </c>
      <c r="C5" s="32" t="s">
        <v>121</v>
      </c>
    </row>
    <row r="6" spans="1:6">
      <c r="B6" s="7" t="s">
        <v>5</v>
      </c>
      <c r="C6" s="32" t="s">
        <v>121</v>
      </c>
    </row>
    <row r="7" spans="1:6">
      <c r="B7" s="7" t="s">
        <v>17</v>
      </c>
      <c r="C7" s="33">
        <v>8611</v>
      </c>
      <c r="D7" s="3" t="s">
        <v>60</v>
      </c>
      <c r="F7" s="3"/>
    </row>
    <row r="8" spans="1:6">
      <c r="B8" s="8" t="s">
        <v>25</v>
      </c>
      <c r="C8" s="34" t="s">
        <v>122</v>
      </c>
      <c r="D8" t="s">
        <v>26</v>
      </c>
    </row>
    <row r="9" spans="1:6" ht="17.25">
      <c r="A9" s="5" t="s">
        <v>44</v>
      </c>
      <c r="C9" s="4"/>
    </row>
    <row r="10" spans="1:6">
      <c r="B10" s="6" t="s">
        <v>19</v>
      </c>
      <c r="C10" s="35" t="s">
        <v>123</v>
      </c>
    </row>
    <row r="11" spans="1:6">
      <c r="B11" s="7" t="s">
        <v>20</v>
      </c>
      <c r="C11" s="36" t="s">
        <v>124</v>
      </c>
    </row>
    <row r="12" spans="1:6">
      <c r="B12" s="7" t="s">
        <v>21</v>
      </c>
      <c r="C12" s="36" t="s">
        <v>125</v>
      </c>
    </row>
    <row r="13" spans="1:6">
      <c r="B13" s="7" t="s">
        <v>22</v>
      </c>
      <c r="C13" s="37">
        <v>8611</v>
      </c>
    </row>
    <row r="14" spans="1:6">
      <c r="B14" s="7" t="s">
        <v>23</v>
      </c>
      <c r="C14" s="36" t="s">
        <v>126</v>
      </c>
    </row>
    <row r="15" spans="1:6">
      <c r="B15" s="8" t="s">
        <v>24</v>
      </c>
      <c r="C15" s="38" t="s">
        <v>127</v>
      </c>
    </row>
    <row r="17" spans="2:2">
      <c r="B17" s="29"/>
    </row>
    <row r="18" spans="2:2">
      <c r="B18" s="30"/>
    </row>
  </sheetData>
  <sheetProtection algorithmName="SHA-512" hashValue="KeMy1XzZ/Zc/37/aQTYY5pY9i7aG4z2aR1pf6U9rLmTJCBsbLP2zzMVx1rMyF+zU1AYyOtzcZpaEbNWgV0CGEg==" saltValue="MVcfUxE1vuiWfTvwtQvobA==" spinCount="100000" sheet="1" objects="1" scenarios="1" selectLockedCells="1"/>
  <phoneticPr fontId="2"/>
  <conditionalFormatting sqref="C2:C7 C10:C15">
    <cfRule type="expression" dxfId="2" priority="1">
      <formula>C2=""</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5"/>
  </sheetPr>
  <dimension ref="A1:H26"/>
  <sheetViews>
    <sheetView showGridLines="0" topLeftCell="B1" zoomScaleNormal="100" workbookViewId="0">
      <selection activeCell="E2" sqref="E2"/>
    </sheetView>
  </sheetViews>
  <sheetFormatPr defaultColWidth="9" defaultRowHeight="13.5"/>
  <cols>
    <col min="1" max="1" width="6.625" hidden="1" customWidth="1"/>
    <col min="2" max="2" width="3.375" customWidth="1"/>
    <col min="3" max="3" width="5.25" bestFit="1" customWidth="1"/>
    <col min="4" max="4" width="6.75" customWidth="1"/>
    <col min="5" max="5" width="35" customWidth="1"/>
    <col min="6" max="6" width="9.375" style="18" customWidth="1"/>
    <col min="7" max="7" width="14.125" style="19" bestFit="1" customWidth="1"/>
    <col min="8" max="8" width="14.125" customWidth="1"/>
  </cols>
  <sheetData>
    <row r="1" spans="1:8" ht="17.25">
      <c r="B1" s="5" t="s">
        <v>32</v>
      </c>
    </row>
    <row r="2" spans="1:8">
      <c r="B2" s="146" t="s">
        <v>33</v>
      </c>
      <c r="C2" s="146"/>
      <c r="D2" s="146"/>
      <c r="E2" s="28">
        <v>45189</v>
      </c>
    </row>
    <row r="4" spans="1:8" ht="27.75" thickBot="1">
      <c r="A4" s="20" t="s">
        <v>53</v>
      </c>
      <c r="B4" s="21" t="s">
        <v>15</v>
      </c>
      <c r="C4" s="47" t="s">
        <v>46</v>
      </c>
      <c r="D4" s="48" t="s">
        <v>0</v>
      </c>
      <c r="E4" s="49" t="s">
        <v>12</v>
      </c>
      <c r="F4" s="45" t="s">
        <v>3</v>
      </c>
      <c r="G4" s="46" t="s">
        <v>45</v>
      </c>
      <c r="H4" s="46" t="s">
        <v>49</v>
      </c>
    </row>
    <row r="5" spans="1:8" ht="14.25" thickTop="1">
      <c r="A5" s="22">
        <f>IF(C5="","",COUNTIF($C$5:C5,"〇"))</f>
        <v>1</v>
      </c>
      <c r="B5" s="23">
        <f>ROW()-4</f>
        <v>1</v>
      </c>
      <c r="C5" s="15" t="s">
        <v>128</v>
      </c>
      <c r="D5" s="13" t="s">
        <v>133</v>
      </c>
      <c r="E5" s="14" t="s">
        <v>134</v>
      </c>
      <c r="F5" s="39" t="s">
        <v>135</v>
      </c>
      <c r="G5" s="40">
        <v>2000000</v>
      </c>
      <c r="H5" s="40">
        <v>600000</v>
      </c>
    </row>
    <row r="6" spans="1:8">
      <c r="A6" s="22">
        <f>IF(C6="","",COUNTIF($C$5:C6,"〇"))</f>
        <v>2</v>
      </c>
      <c r="B6" s="23">
        <f t="shared" ref="B6:B8" si="0">ROW()-4</f>
        <v>2</v>
      </c>
      <c r="C6" s="15" t="s">
        <v>128</v>
      </c>
      <c r="D6" s="13" t="s">
        <v>133</v>
      </c>
      <c r="E6" s="14" t="s">
        <v>130</v>
      </c>
      <c r="F6" s="39"/>
      <c r="G6" s="40"/>
      <c r="H6" s="40"/>
    </row>
    <row r="7" spans="1:8">
      <c r="A7" s="22" t="str">
        <f>IF(C7="","",COUNTIF($C$5:C7,"〇"))</f>
        <v/>
      </c>
      <c r="B7" s="23">
        <f t="shared" si="0"/>
        <v>3</v>
      </c>
      <c r="C7" s="16"/>
      <c r="D7" s="9" t="s">
        <v>136</v>
      </c>
      <c r="E7" s="10" t="s">
        <v>131</v>
      </c>
      <c r="F7" s="41" t="s">
        <v>137</v>
      </c>
      <c r="G7" s="42">
        <v>10000000</v>
      </c>
      <c r="H7" s="42">
        <v>8000000</v>
      </c>
    </row>
    <row r="8" spans="1:8">
      <c r="A8" s="22">
        <f>IF(C8="","",COUNTIF($C$5:C8,"〇"))</f>
        <v>3</v>
      </c>
      <c r="B8" s="23">
        <f t="shared" si="0"/>
        <v>4</v>
      </c>
      <c r="C8" s="16" t="s">
        <v>128</v>
      </c>
      <c r="D8" s="9" t="s">
        <v>138</v>
      </c>
      <c r="E8" s="10" t="s">
        <v>132</v>
      </c>
      <c r="F8" s="41"/>
      <c r="G8" s="42"/>
      <c r="H8" s="42"/>
    </row>
    <row r="9" spans="1:8">
      <c r="A9" s="22" t="str">
        <f>IF(C9="","",COUNTIF($C$5:C9,"〇"))</f>
        <v/>
      </c>
      <c r="B9" s="2">
        <f t="shared" ref="B9:B24" si="1">ROW()-4</f>
        <v>5</v>
      </c>
      <c r="C9" s="16"/>
      <c r="D9" s="9"/>
      <c r="E9" s="10" t="s">
        <v>156</v>
      </c>
      <c r="F9" s="41"/>
      <c r="G9" s="42"/>
      <c r="H9" s="42"/>
    </row>
    <row r="10" spans="1:8">
      <c r="A10" s="22" t="str">
        <f>IF(C10="","",COUNTIF($C$5:C10,"〇"))</f>
        <v/>
      </c>
      <c r="B10" s="2">
        <f t="shared" si="1"/>
        <v>6</v>
      </c>
      <c r="C10" s="16"/>
      <c r="D10" s="9"/>
      <c r="E10" s="10"/>
      <c r="F10" s="41"/>
      <c r="G10" s="42"/>
      <c r="H10" s="42"/>
    </row>
    <row r="11" spans="1:8">
      <c r="A11" s="22" t="str">
        <f>IF(C11="","",COUNTIF($C$5:C11,"〇"))</f>
        <v/>
      </c>
      <c r="B11" s="2">
        <f t="shared" si="1"/>
        <v>7</v>
      </c>
      <c r="C11" s="16"/>
      <c r="D11" s="9"/>
      <c r="E11" s="10"/>
      <c r="F11" s="41"/>
      <c r="G11" s="42"/>
      <c r="H11" s="42"/>
    </row>
    <row r="12" spans="1:8">
      <c r="A12" s="24" t="str">
        <f>IF(C12="","",COUNTIF($C$5:C12,"〇"))</f>
        <v/>
      </c>
      <c r="B12" s="2">
        <f t="shared" si="1"/>
        <v>8</v>
      </c>
      <c r="C12" s="16"/>
      <c r="D12" s="9"/>
      <c r="E12" s="10"/>
      <c r="F12" s="41"/>
      <c r="G12" s="42"/>
      <c r="H12" s="42"/>
    </row>
    <row r="13" spans="1:8">
      <c r="A13" s="24" t="str">
        <f>IF(C13="","",COUNTIF($C$5:C13,"〇"))</f>
        <v/>
      </c>
      <c r="B13" s="2">
        <f t="shared" si="1"/>
        <v>9</v>
      </c>
      <c r="C13" s="16"/>
      <c r="D13" s="9"/>
      <c r="E13" s="10"/>
      <c r="F13" s="41"/>
      <c r="G13" s="42"/>
      <c r="H13" s="42"/>
    </row>
    <row r="14" spans="1:8">
      <c r="A14" s="24" t="str">
        <f>IF(C14="","",COUNTIF($C$5:C14,"〇"))</f>
        <v/>
      </c>
      <c r="B14" s="2">
        <f t="shared" si="1"/>
        <v>10</v>
      </c>
      <c r="C14" s="16"/>
      <c r="D14" s="9"/>
      <c r="E14" s="10"/>
      <c r="F14" s="41"/>
      <c r="G14" s="42"/>
      <c r="H14" s="42"/>
    </row>
    <row r="15" spans="1:8">
      <c r="A15" s="24" t="str">
        <f>IF(C15="","",COUNTIF($C$5:C15,"〇"))</f>
        <v/>
      </c>
      <c r="B15" s="2">
        <f t="shared" si="1"/>
        <v>11</v>
      </c>
      <c r="C15" s="16"/>
      <c r="D15" s="9"/>
      <c r="E15" s="10"/>
      <c r="F15" s="41"/>
      <c r="G15" s="42"/>
      <c r="H15" s="42"/>
    </row>
    <row r="16" spans="1:8">
      <c r="A16" s="24"/>
      <c r="B16" s="2">
        <f t="shared" si="1"/>
        <v>12</v>
      </c>
      <c r="C16" s="16"/>
      <c r="D16" s="9"/>
      <c r="E16" s="10"/>
      <c r="F16" s="41"/>
      <c r="G16" s="42"/>
      <c r="H16" s="42"/>
    </row>
    <row r="17" spans="1:8">
      <c r="A17" s="24"/>
      <c r="B17" s="2">
        <f t="shared" si="1"/>
        <v>13</v>
      </c>
      <c r="C17" s="16"/>
      <c r="D17" s="9"/>
      <c r="E17" s="10"/>
      <c r="F17" s="41"/>
      <c r="G17" s="42"/>
      <c r="H17" s="42"/>
    </row>
    <row r="18" spans="1:8">
      <c r="A18" s="24"/>
      <c r="B18" s="2">
        <f t="shared" si="1"/>
        <v>14</v>
      </c>
      <c r="C18" s="16"/>
      <c r="D18" s="9"/>
      <c r="E18" s="10"/>
      <c r="F18" s="41"/>
      <c r="G18" s="42"/>
      <c r="H18" s="42"/>
    </row>
    <row r="19" spans="1:8">
      <c r="A19" s="24"/>
      <c r="B19" s="2">
        <f t="shared" si="1"/>
        <v>15</v>
      </c>
      <c r="C19" s="16"/>
      <c r="D19" s="9"/>
      <c r="E19" s="10"/>
      <c r="F19" s="41"/>
      <c r="G19" s="42"/>
      <c r="H19" s="42"/>
    </row>
    <row r="20" spans="1:8">
      <c r="A20" s="24" t="str">
        <f>IF(C20="","",COUNTIF($C$5:C20,"〇"))</f>
        <v/>
      </c>
      <c r="B20" s="2">
        <f t="shared" si="1"/>
        <v>16</v>
      </c>
      <c r="C20" s="16"/>
      <c r="D20" s="9"/>
      <c r="E20" s="10"/>
      <c r="F20" s="41"/>
      <c r="G20" s="42"/>
      <c r="H20" s="42"/>
    </row>
    <row r="21" spans="1:8">
      <c r="A21" s="24" t="str">
        <f>IF(C21="","",COUNTIF($C$5:C21,"〇"))</f>
        <v/>
      </c>
      <c r="B21" s="2">
        <f t="shared" si="1"/>
        <v>17</v>
      </c>
      <c r="C21" s="16"/>
      <c r="D21" s="9"/>
      <c r="E21" s="10"/>
      <c r="F21" s="41"/>
      <c r="G21" s="42"/>
      <c r="H21" s="42"/>
    </row>
    <row r="22" spans="1:8">
      <c r="A22" s="24" t="str">
        <f>IF(C22="","",COUNTIF($C$5:C22,"〇"))</f>
        <v/>
      </c>
      <c r="B22" s="2">
        <f t="shared" si="1"/>
        <v>18</v>
      </c>
      <c r="C22" s="16"/>
      <c r="D22" s="9"/>
      <c r="E22" s="10"/>
      <c r="F22" s="41"/>
      <c r="G22" s="42"/>
      <c r="H22" s="42"/>
    </row>
    <row r="23" spans="1:8">
      <c r="A23" s="24" t="str">
        <f>IF(C23="","",COUNTIF($C$5:C23,"〇"))</f>
        <v/>
      </c>
      <c r="B23" s="2">
        <f t="shared" si="1"/>
        <v>19</v>
      </c>
      <c r="C23" s="16"/>
      <c r="D23" s="9"/>
      <c r="E23" s="10"/>
      <c r="F23" s="41"/>
      <c r="G23" s="42"/>
      <c r="H23" s="42"/>
    </row>
    <row r="24" spans="1:8" ht="14.25" thickBot="1">
      <c r="A24" s="25" t="str">
        <f>IF(C24="","",COUNTIF($C$5:C24,"〇"))</f>
        <v/>
      </c>
      <c r="B24" s="26">
        <f t="shared" si="1"/>
        <v>20</v>
      </c>
      <c r="C24" s="17"/>
      <c r="D24" s="11"/>
      <c r="E24" s="12"/>
      <c r="F24" s="43"/>
      <c r="G24" s="44"/>
      <c r="H24" s="44"/>
    </row>
    <row r="25" spans="1:8" ht="14.25" thickTop="1"/>
    <row r="26" spans="1:8">
      <c r="F26" s="27"/>
    </row>
  </sheetData>
  <sheetProtection algorithmName="SHA-512" hashValue="ZwySwOqeQqxBWegiRp+hH3XY//N2gJTlbjenImicxx2q4RBq8Y+qgvx/C7hgAA38uAyYi8Wu8jkBbm1n+V3LLg==" saltValue="yRkXFWSccmdckTpAdpefhA==" spinCount="100000" sheet="1" objects="1" scenarios="1" selectLockedCells="1"/>
  <mergeCells count="1">
    <mergeCell ref="B2:D2"/>
  </mergeCells>
  <phoneticPr fontId="2"/>
  <conditionalFormatting sqref="C5:H24">
    <cfRule type="expression" dxfId="1" priority="4">
      <formula>$D4=""</formula>
    </cfRule>
  </conditionalFormatting>
  <conditionalFormatting sqref="E2">
    <cfRule type="expression" dxfId="0" priority="1">
      <formula>E2=""</formula>
    </cfRule>
  </conditionalFormatting>
  <dataValidations count="1">
    <dataValidation type="list" allowBlank="1" showInputMessage="1" showErrorMessage="1" sqref="C5:C24" xr:uid="{11736930-14C0-41FE-89BE-54C6018178C2}">
      <formula1>"〇"</formula1>
    </dataValidation>
  </dataValidations>
  <pageMargins left="0.74803149606299213" right="0.74803149606299213" top="0.98425196850393704" bottom="0.98425196850393704" header="0.51181102362204722" footer="0.51181102362204722"/>
  <pageSetup paperSize="9" orientation="landscape"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98E1E-A9EF-4A28-A7FA-F5C6A063ACD9}">
  <sheetPr codeName="Sheet3">
    <tabColor theme="9"/>
  </sheetPr>
  <dimension ref="A1:U680"/>
  <sheetViews>
    <sheetView showGridLines="0" view="pageBreakPreview" zoomScaleNormal="100" zoomScaleSheetLayoutView="100" workbookViewId="0">
      <selection activeCell="U4" sqref="U4"/>
    </sheetView>
  </sheetViews>
  <sheetFormatPr defaultColWidth="6" defaultRowHeight="13.5"/>
  <cols>
    <col min="1" max="1" width="1.25" customWidth="1"/>
    <col min="2" max="2" width="10" customWidth="1"/>
    <col min="3" max="5" width="11.25" customWidth="1"/>
    <col min="6" max="6" width="2.625" customWidth="1"/>
    <col min="7" max="7" width="6.5" bestFit="1" customWidth="1"/>
    <col min="8" max="8" width="12.5" customWidth="1"/>
    <col min="9" max="17" width="7.5" customWidth="1"/>
    <col min="18" max="19" width="3.75" customWidth="1"/>
    <col min="20" max="20" width="1.25" customWidth="1"/>
    <col min="21" max="21" width="15.125" bestFit="1" customWidth="1"/>
  </cols>
  <sheetData>
    <row r="1" spans="1:21">
      <c r="A1" t="s">
        <v>16</v>
      </c>
      <c r="P1" s="88" t="s">
        <v>43</v>
      </c>
      <c r="Q1" s="239">
        <f>請求概要入力!$E$2</f>
        <v>45189</v>
      </c>
      <c r="R1" s="239"/>
      <c r="S1" s="239"/>
    </row>
    <row r="2" spans="1:21" ht="28.5">
      <c r="A2" s="240" t="s">
        <v>41</v>
      </c>
      <c r="B2" s="240"/>
      <c r="C2" s="240"/>
      <c r="D2" s="240"/>
      <c r="E2" s="240"/>
      <c r="F2" s="240"/>
      <c r="G2" s="240"/>
      <c r="H2" s="240"/>
      <c r="I2" s="240"/>
      <c r="J2" s="240"/>
      <c r="K2" s="240"/>
      <c r="L2" s="240"/>
      <c r="M2" s="240"/>
      <c r="N2" s="240"/>
      <c r="O2" s="240"/>
      <c r="P2" s="240"/>
      <c r="Q2" s="240"/>
      <c r="R2" s="240"/>
      <c r="S2" s="240"/>
    </row>
    <row r="3" spans="1:21" ht="18" customHeight="1">
      <c r="B3" s="241" t="s">
        <v>18</v>
      </c>
      <c r="C3" s="241"/>
      <c r="D3" s="241"/>
      <c r="L3" s="89"/>
      <c r="M3" s="90" t="s">
        <v>7</v>
      </c>
      <c r="N3" s="242" t="str">
        <f>_xlfn.CONCAT(基本情報入力!$C$2)</f>
        <v>埼玉県さいたま市浦和区本太１－９－△</v>
      </c>
      <c r="O3" s="242"/>
      <c r="P3" s="242"/>
      <c r="Q3" s="242"/>
      <c r="R3" s="242"/>
      <c r="S3" s="243"/>
      <c r="U3" s="91" t="s">
        <v>55</v>
      </c>
    </row>
    <row r="4" spans="1:21" ht="18" customHeight="1">
      <c r="D4" s="92"/>
      <c r="F4" s="93"/>
      <c r="H4" s="94"/>
      <c r="I4" s="94"/>
      <c r="J4" s="94"/>
      <c r="L4" s="89"/>
      <c r="M4" s="95" t="s">
        <v>9</v>
      </c>
      <c r="N4" s="244" t="str">
        <f>_xlfn.CONCAT(基本情報入力!$C$3)</f>
        <v>日清商事株式会社</v>
      </c>
      <c r="O4" s="244"/>
      <c r="P4" s="244"/>
      <c r="Q4" s="244"/>
      <c r="R4" s="244"/>
      <c r="S4" s="245" t="s">
        <v>100</v>
      </c>
      <c r="U4" s="65" t="s">
        <v>141</v>
      </c>
    </row>
    <row r="5" spans="1:21" ht="18" customHeight="1">
      <c r="B5" s="96" t="s">
        <v>30</v>
      </c>
      <c r="C5" s="97" t="str" cm="1">
        <f t="array" ref="C5">_xlfn.XLOOKUP((ROW()-5)/34+1,請求概要入力!$A:$A,IF(請求概要入力!$D:$D="","",請求概要入力!$D:$D),"")</f>
        <v>01001</v>
      </c>
      <c r="D5" s="92"/>
      <c r="E5" s="98" t="s">
        <v>17</v>
      </c>
      <c r="F5" s="246">
        <f>基本情報入力!$C$7</f>
        <v>8611</v>
      </c>
      <c r="G5" s="246"/>
      <c r="H5" s="99"/>
      <c r="I5" s="100"/>
      <c r="J5" s="100"/>
      <c r="K5" s="100"/>
      <c r="L5" s="101"/>
      <c r="M5" s="102"/>
      <c r="N5" s="247" t="str">
        <f>_xlfn.CONCAT(基本情報入力!$C$4)</f>
        <v>代表取締役　日清 太郎</v>
      </c>
      <c r="O5" s="247"/>
      <c r="P5" s="247"/>
      <c r="Q5" s="247"/>
      <c r="R5" s="247"/>
      <c r="S5" s="245"/>
    </row>
    <row r="6" spans="1:21" ht="18" customHeight="1">
      <c r="E6" s="93"/>
      <c r="F6" s="93"/>
      <c r="G6" s="93"/>
      <c r="H6" s="93"/>
      <c r="I6" s="93"/>
      <c r="J6" s="93"/>
      <c r="K6" s="103"/>
      <c r="L6" s="89"/>
      <c r="M6" s="95" t="s">
        <v>27</v>
      </c>
      <c r="N6" s="248" t="str">
        <f>_xlfn.CONCAT(基本情報入力!$C$5)</f>
        <v>048-885-861X</v>
      </c>
      <c r="O6" s="248"/>
      <c r="P6" s="142" t="s">
        <v>28</v>
      </c>
      <c r="Q6" s="248" t="str">
        <f>_xlfn.CONCAT(基本情報入力!$C$6)</f>
        <v>048-885-861X</v>
      </c>
      <c r="R6" s="248"/>
      <c r="S6" s="249"/>
    </row>
    <row r="7" spans="1:21" ht="18" customHeight="1">
      <c r="B7" s="96" t="s">
        <v>31</v>
      </c>
      <c r="C7" s="250" t="str" cm="1">
        <f t="array" ref="C7">_xlfn.XLOOKUP((ROW()-7)/34+1,請求概要入力!$A:$A,IF(請求概要入力!$E:$E="","",請求概要入力!$E:$E),"")</f>
        <v>○×△工事</v>
      </c>
      <c r="D7" s="250"/>
      <c r="E7" s="250"/>
      <c r="F7" s="250"/>
      <c r="G7" s="250"/>
      <c r="H7" s="250"/>
      <c r="I7" s="250"/>
      <c r="J7" s="250"/>
      <c r="K7" s="250"/>
      <c r="L7" s="104"/>
      <c r="M7" s="105"/>
      <c r="N7" s="251" t="s">
        <v>59</v>
      </c>
      <c r="O7" s="251"/>
      <c r="P7" s="251" t="str">
        <f>_xlfn.CONCAT(基本情報入力!$C$8)</f>
        <v>T50300010025XX</v>
      </c>
      <c r="Q7" s="251"/>
      <c r="R7" s="251"/>
      <c r="S7" s="252"/>
    </row>
    <row r="8" spans="1:21" ht="8.25" customHeight="1" thickBot="1"/>
    <row r="9" spans="1:21" ht="15" customHeight="1" thickBot="1">
      <c r="A9" s="216" t="s">
        <v>115</v>
      </c>
      <c r="B9" s="216"/>
      <c r="C9" s="216"/>
      <c r="D9" s="216"/>
      <c r="E9" s="216"/>
      <c r="G9" s="106" t="s">
        <v>10</v>
      </c>
      <c r="H9" s="217" t="s">
        <v>36</v>
      </c>
      <c r="I9" s="218"/>
      <c r="J9" s="218"/>
      <c r="K9" s="219"/>
      <c r="L9" s="107" t="s">
        <v>37</v>
      </c>
      <c r="M9" s="107" t="s">
        <v>1</v>
      </c>
      <c r="N9" s="220" t="s">
        <v>38</v>
      </c>
      <c r="O9" s="220"/>
      <c r="P9" s="220" t="s">
        <v>39</v>
      </c>
      <c r="Q9" s="220"/>
      <c r="R9" s="221" t="s">
        <v>52</v>
      </c>
      <c r="S9" s="222"/>
    </row>
    <row r="10" spans="1:21" ht="16.5" customHeight="1">
      <c r="A10" s="223" t="s">
        <v>29</v>
      </c>
      <c r="B10" s="224"/>
      <c r="C10" s="224"/>
      <c r="D10" s="225" t="str" cm="1">
        <f t="array" ref="D10">_xlfn.XLOOKUP((ROW()-10)/34+1,請求概要入力!$A:$A,IF(請求概要入力!$F:$F="","",請求概要入力!$F:$F),"")</f>
        <v>010010X</v>
      </c>
      <c r="E10" s="226" t="str">
        <f>IFERROR(IF(VLOOKUP(ROUNDUP(ROW(E10)/30,0),請求概要入力!$A$5:$G$24,3,FALSE)=0,"",VLOOKUP(ROUNDUP(ROW(E10)/30,0),請求概要入力!$A$5:$G$24,3,FALSE)),"")</f>
        <v>〇</v>
      </c>
      <c r="G10" s="54">
        <v>45170</v>
      </c>
      <c r="H10" s="229" t="s">
        <v>139</v>
      </c>
      <c r="I10" s="230"/>
      <c r="J10" s="230"/>
      <c r="K10" s="231"/>
      <c r="L10" s="143">
        <v>1</v>
      </c>
      <c r="M10" s="55" t="s">
        <v>140</v>
      </c>
      <c r="N10" s="232">
        <v>800000</v>
      </c>
      <c r="O10" s="232"/>
      <c r="P10" s="173">
        <f>IF((L10*N10)&lt;&gt;0,L10*N10,"")</f>
        <v>800000</v>
      </c>
      <c r="Q10" s="173"/>
      <c r="R10" s="233">
        <v>0.1</v>
      </c>
      <c r="S10" s="234"/>
    </row>
    <row r="11" spans="1:21" ht="16.5" customHeight="1">
      <c r="A11" s="208"/>
      <c r="B11" s="209"/>
      <c r="C11" s="209"/>
      <c r="D11" s="227" t="str">
        <f>IFERROR(IF(VLOOKUP(ROUNDUP(ROW(D11)/30,0),請求概要入力!$A$5:$G$24,3,FALSE)=0,"",VLOOKUP(ROUNDUP(ROW(D11)/30,0),請求概要入力!$A$5:$G$24,3,FALSE)),"")</f>
        <v>〇</v>
      </c>
      <c r="E11" s="228" t="str">
        <f>IFERROR(IF(VLOOKUP(ROUNDUP(ROW(E11)/30,0),請求概要入力!$A$5:$G$24,3,FALSE)=0,"",VLOOKUP(ROUNDUP(ROW(E11)/30,0),請求概要入力!$A$5:$G$24,3,FALSE)),"")</f>
        <v>〇</v>
      </c>
      <c r="G11" s="56"/>
      <c r="H11" s="169"/>
      <c r="I11" s="170"/>
      <c r="J11" s="170"/>
      <c r="K11" s="171"/>
      <c r="L11" s="143"/>
      <c r="M11" s="57"/>
      <c r="N11" s="172"/>
      <c r="O11" s="172"/>
      <c r="P11" s="173" t="str">
        <f t="shared" ref="P11:P27" si="0">IF((L11*N11)&lt;&gt;0,L11*N11,"")</f>
        <v/>
      </c>
      <c r="Q11" s="173"/>
      <c r="R11" s="174"/>
      <c r="S11" s="175"/>
    </row>
    <row r="12" spans="1:21" ht="16.5" customHeight="1">
      <c r="A12" s="208" t="s">
        <v>45</v>
      </c>
      <c r="B12" s="209"/>
      <c r="C12" s="209"/>
      <c r="D12" s="235" cm="1">
        <f t="array" ref="D12">_xlfn.XLOOKUP((ROW()-12)/34+1,請求概要入力!$A:$A,IF(請求概要入力!$G:$G="","",請求概要入力!$G:$G),"")</f>
        <v>2000000</v>
      </c>
      <c r="E12" s="236" t="str">
        <f>IFERROR(IF(VLOOKUP(ROUNDUP(ROW(E12)/30,0),請求概要入力!$A$5:$G$24,3,FALSE)=0,"",VLOOKUP(ROUNDUP(ROW(E12)/30,0),請求概要入力!$A$5:$G$24,3,FALSE)),"")</f>
        <v>〇</v>
      </c>
      <c r="G12" s="58"/>
      <c r="H12" s="169"/>
      <c r="I12" s="170"/>
      <c r="J12" s="170"/>
      <c r="K12" s="171"/>
      <c r="L12" s="143"/>
      <c r="M12" s="55"/>
      <c r="N12" s="232"/>
      <c r="O12" s="232"/>
      <c r="P12" s="173" t="str">
        <f t="shared" si="0"/>
        <v/>
      </c>
      <c r="Q12" s="173"/>
      <c r="R12" s="174"/>
      <c r="S12" s="175"/>
    </row>
    <row r="13" spans="1:21" ht="16.5" customHeight="1">
      <c r="A13" s="208"/>
      <c r="B13" s="209"/>
      <c r="C13" s="209"/>
      <c r="D13" s="235" t="str">
        <f>IFERROR(IF(VLOOKUP(ROUNDUP(ROW(D13)/30,0),請求概要入力!$A$5:$G$24,3,FALSE)=0,"",VLOOKUP(ROUNDUP(ROW(D13)/30,0),請求概要入力!$A$5:$G$24,3,FALSE)),"")</f>
        <v>〇</v>
      </c>
      <c r="E13" s="236" t="str">
        <f>IFERROR(IF(VLOOKUP(ROUNDUP(ROW(E13)/30,0),請求概要入力!$A$5:$G$24,3,FALSE)=0,"",VLOOKUP(ROUNDUP(ROW(E13)/30,0),請求概要入力!$A$5:$G$24,3,FALSE)),"")</f>
        <v>〇</v>
      </c>
      <c r="G13" s="58"/>
      <c r="H13" s="169"/>
      <c r="I13" s="170"/>
      <c r="J13" s="170"/>
      <c r="K13" s="171"/>
      <c r="L13" s="143"/>
      <c r="M13" s="57"/>
      <c r="N13" s="172"/>
      <c r="O13" s="172"/>
      <c r="P13" s="173" t="str">
        <f t="shared" si="0"/>
        <v/>
      </c>
      <c r="Q13" s="173"/>
      <c r="R13" s="174"/>
      <c r="S13" s="175"/>
    </row>
    <row r="14" spans="1:21" ht="16.5" customHeight="1">
      <c r="A14" s="237" t="s">
        <v>47</v>
      </c>
      <c r="B14" s="238"/>
      <c r="C14" s="238"/>
      <c r="D14" s="210" cm="1">
        <f t="array" ref="D14">IF(ISNUMBER(D12),IF(D12&gt;0,IF(_xlfn.XLOOKUP((ROW()-14)/34+1,請求概要入力!$A:$A,IF(請求概要入力!$H:$H="","",請求概要入力!$H:$H),"")="",0,_xlfn.XLOOKUP((ROW()-14)/34+1,請求概要入力!$A:$A,IF(請求概要入力!$H:$H="","",請求概要入力!$H:$H),"")),""),"")</f>
        <v>600000</v>
      </c>
      <c r="E14" s="211"/>
      <c r="G14" s="58"/>
      <c r="H14" s="169"/>
      <c r="I14" s="170"/>
      <c r="J14" s="170"/>
      <c r="K14" s="171"/>
      <c r="L14" s="143"/>
      <c r="M14" s="55"/>
      <c r="N14" s="206"/>
      <c r="O14" s="207"/>
      <c r="P14" s="173" t="str">
        <f t="shared" si="0"/>
        <v/>
      </c>
      <c r="Q14" s="173"/>
      <c r="R14" s="174"/>
      <c r="S14" s="175"/>
    </row>
    <row r="15" spans="1:21" ht="16.5" customHeight="1">
      <c r="A15" s="237"/>
      <c r="B15" s="238"/>
      <c r="C15" s="238"/>
      <c r="D15" s="210"/>
      <c r="E15" s="211"/>
      <c r="G15" s="58"/>
      <c r="H15" s="169"/>
      <c r="I15" s="170"/>
      <c r="J15" s="170"/>
      <c r="K15" s="171"/>
      <c r="L15" s="143"/>
      <c r="M15" s="57"/>
      <c r="N15" s="206"/>
      <c r="O15" s="207"/>
      <c r="P15" s="173" t="str">
        <f t="shared" si="0"/>
        <v/>
      </c>
      <c r="Q15" s="173"/>
      <c r="R15" s="174"/>
      <c r="S15" s="175"/>
    </row>
    <row r="16" spans="1:21" ht="16.5" customHeight="1">
      <c r="A16" s="208" t="s">
        <v>48</v>
      </c>
      <c r="B16" s="209"/>
      <c r="C16" s="209"/>
      <c r="D16" s="210">
        <f>IF(ISNUMBER(D12),IF(D12&gt;0,J31,""),"")</f>
        <v>800000</v>
      </c>
      <c r="E16" s="211"/>
      <c r="G16" s="58"/>
      <c r="H16" s="169"/>
      <c r="I16" s="170"/>
      <c r="J16" s="170"/>
      <c r="K16" s="171"/>
      <c r="L16" s="143"/>
      <c r="M16" s="57"/>
      <c r="N16" s="172"/>
      <c r="O16" s="172"/>
      <c r="P16" s="173" t="str">
        <f t="shared" si="0"/>
        <v/>
      </c>
      <c r="Q16" s="173"/>
      <c r="R16" s="174"/>
      <c r="S16" s="175"/>
    </row>
    <row r="17" spans="1:19" ht="16.5" customHeight="1">
      <c r="A17" s="208"/>
      <c r="B17" s="209"/>
      <c r="C17" s="209"/>
      <c r="D17" s="210"/>
      <c r="E17" s="211"/>
      <c r="G17" s="58"/>
      <c r="H17" s="169"/>
      <c r="I17" s="170"/>
      <c r="J17" s="170"/>
      <c r="K17" s="171"/>
      <c r="L17" s="143"/>
      <c r="M17" s="57"/>
      <c r="N17" s="172"/>
      <c r="O17" s="172"/>
      <c r="P17" s="173" t="str">
        <f t="shared" si="0"/>
        <v/>
      </c>
      <c r="Q17" s="173"/>
      <c r="R17" s="174"/>
      <c r="S17" s="175"/>
    </row>
    <row r="18" spans="1:19" ht="16.5" customHeight="1">
      <c r="A18" s="208" t="s">
        <v>56</v>
      </c>
      <c r="B18" s="209"/>
      <c r="C18" s="209"/>
      <c r="D18" s="210">
        <f>IFERROR(D12-D14-D16,"")</f>
        <v>600000</v>
      </c>
      <c r="E18" s="211"/>
      <c r="G18" s="58"/>
      <c r="H18" s="169"/>
      <c r="I18" s="170"/>
      <c r="J18" s="170"/>
      <c r="K18" s="171"/>
      <c r="L18" s="143"/>
      <c r="M18" s="57"/>
      <c r="N18" s="172"/>
      <c r="O18" s="172"/>
      <c r="P18" s="173" t="str">
        <f t="shared" si="0"/>
        <v/>
      </c>
      <c r="Q18" s="173"/>
      <c r="R18" s="174"/>
      <c r="S18" s="175"/>
    </row>
    <row r="19" spans="1:19" ht="16.5" customHeight="1" thickBot="1">
      <c r="A19" s="212"/>
      <c r="B19" s="213"/>
      <c r="C19" s="213"/>
      <c r="D19" s="214"/>
      <c r="E19" s="215"/>
      <c r="G19" s="58"/>
      <c r="H19" s="169"/>
      <c r="I19" s="170"/>
      <c r="J19" s="170"/>
      <c r="K19" s="171"/>
      <c r="L19" s="143"/>
      <c r="M19" s="57"/>
      <c r="N19" s="172"/>
      <c r="O19" s="172"/>
      <c r="P19" s="173" t="str">
        <f t="shared" si="0"/>
        <v/>
      </c>
      <c r="Q19" s="173"/>
      <c r="R19" s="174"/>
      <c r="S19" s="175"/>
    </row>
    <row r="20" spans="1:19" ht="16.5" customHeight="1" thickBot="1">
      <c r="A20" s="196" t="s">
        <v>116</v>
      </c>
      <c r="B20" s="196"/>
      <c r="C20" s="196"/>
      <c r="D20" s="196"/>
      <c r="E20" s="196"/>
      <c r="G20" s="58"/>
      <c r="H20" s="169"/>
      <c r="I20" s="170"/>
      <c r="J20" s="170"/>
      <c r="K20" s="171"/>
      <c r="L20" s="143"/>
      <c r="M20" s="57"/>
      <c r="N20" s="172"/>
      <c r="O20" s="172"/>
      <c r="P20" s="173" t="str">
        <f t="shared" si="0"/>
        <v/>
      </c>
      <c r="Q20" s="173"/>
      <c r="R20" s="174"/>
      <c r="S20" s="175"/>
    </row>
    <row r="21" spans="1:19" ht="16.5" customHeight="1" thickBot="1">
      <c r="A21" s="197" t="s">
        <v>34</v>
      </c>
      <c r="B21" s="198"/>
      <c r="C21" s="109" t="s">
        <v>35</v>
      </c>
      <c r="D21" s="110" t="s">
        <v>57</v>
      </c>
      <c r="E21" s="111" t="s">
        <v>58</v>
      </c>
      <c r="G21" s="58"/>
      <c r="H21" s="169"/>
      <c r="I21" s="170"/>
      <c r="J21" s="170"/>
      <c r="K21" s="171"/>
      <c r="L21" s="143"/>
      <c r="M21" s="57"/>
      <c r="N21" s="172"/>
      <c r="O21" s="172"/>
      <c r="P21" s="173" t="str">
        <f t="shared" si="0"/>
        <v/>
      </c>
      <c r="Q21" s="173"/>
      <c r="R21" s="174"/>
      <c r="S21" s="175"/>
    </row>
    <row r="22" spans="1:19" ht="16.5" customHeight="1">
      <c r="A22" s="202"/>
      <c r="B22" s="203"/>
      <c r="C22" s="112"/>
      <c r="D22" s="113"/>
      <c r="E22" s="114"/>
      <c r="G22" s="58"/>
      <c r="H22" s="169"/>
      <c r="I22" s="170"/>
      <c r="J22" s="170"/>
      <c r="K22" s="171"/>
      <c r="L22" s="143"/>
      <c r="M22" s="57"/>
      <c r="N22" s="172"/>
      <c r="O22" s="172"/>
      <c r="P22" s="173" t="str">
        <f t="shared" si="0"/>
        <v/>
      </c>
      <c r="Q22" s="173"/>
      <c r="R22" s="174"/>
      <c r="S22" s="175"/>
    </row>
    <row r="23" spans="1:19" ht="16.5" customHeight="1">
      <c r="A23" s="204"/>
      <c r="B23" s="205"/>
      <c r="C23" s="108"/>
      <c r="D23" s="115"/>
      <c r="E23" s="116"/>
      <c r="G23" s="58"/>
      <c r="H23" s="169"/>
      <c r="I23" s="170"/>
      <c r="J23" s="170"/>
      <c r="K23" s="171"/>
      <c r="L23" s="143"/>
      <c r="M23" s="57"/>
      <c r="N23" s="206"/>
      <c r="O23" s="207"/>
      <c r="P23" s="173" t="str">
        <f t="shared" si="0"/>
        <v/>
      </c>
      <c r="Q23" s="173"/>
      <c r="R23" s="174"/>
      <c r="S23" s="175"/>
    </row>
    <row r="24" spans="1:19" ht="16.5" customHeight="1">
      <c r="A24" s="204"/>
      <c r="B24" s="205"/>
      <c r="C24" s="108"/>
      <c r="D24" s="115"/>
      <c r="E24" s="116"/>
      <c r="G24" s="58"/>
      <c r="H24" s="169"/>
      <c r="I24" s="170"/>
      <c r="J24" s="170"/>
      <c r="K24" s="171"/>
      <c r="L24" s="143"/>
      <c r="M24" s="57"/>
      <c r="N24" s="172"/>
      <c r="O24" s="172"/>
      <c r="P24" s="173" t="str">
        <f t="shared" si="0"/>
        <v/>
      </c>
      <c r="Q24" s="173"/>
      <c r="R24" s="174"/>
      <c r="S24" s="175"/>
    </row>
    <row r="25" spans="1:19" ht="16.5" customHeight="1">
      <c r="A25" s="204"/>
      <c r="B25" s="205"/>
      <c r="C25" s="108"/>
      <c r="D25" s="115"/>
      <c r="E25" s="116"/>
      <c r="G25" s="58"/>
      <c r="H25" s="169"/>
      <c r="I25" s="170"/>
      <c r="J25" s="170"/>
      <c r="K25" s="171"/>
      <c r="L25" s="143"/>
      <c r="M25" s="57"/>
      <c r="N25" s="172"/>
      <c r="O25" s="172"/>
      <c r="P25" s="173" t="str">
        <f t="shared" si="0"/>
        <v/>
      </c>
      <c r="Q25" s="173"/>
      <c r="R25" s="174"/>
      <c r="S25" s="175"/>
    </row>
    <row r="26" spans="1:19" ht="16.5" customHeight="1" thickBot="1">
      <c r="A26" s="167"/>
      <c r="B26" s="168"/>
      <c r="C26" s="117"/>
      <c r="D26" s="118"/>
      <c r="E26" s="119"/>
      <c r="G26" s="58"/>
      <c r="H26" s="169"/>
      <c r="I26" s="170"/>
      <c r="J26" s="170"/>
      <c r="K26" s="171"/>
      <c r="L26" s="143"/>
      <c r="M26" s="57"/>
      <c r="N26" s="172"/>
      <c r="O26" s="172"/>
      <c r="P26" s="173" t="str">
        <f t="shared" si="0"/>
        <v/>
      </c>
      <c r="Q26" s="173"/>
      <c r="R26" s="174"/>
      <c r="S26" s="175"/>
    </row>
    <row r="27" spans="1:19" ht="16.5" customHeight="1">
      <c r="A27" s="176" t="s">
        <v>117</v>
      </c>
      <c r="B27" s="176"/>
      <c r="C27" s="176"/>
      <c r="D27" s="176"/>
      <c r="E27" s="176"/>
      <c r="G27" s="59"/>
      <c r="H27" s="177"/>
      <c r="I27" s="178"/>
      <c r="J27" s="178"/>
      <c r="K27" s="179"/>
      <c r="L27" s="144"/>
      <c r="M27" s="60"/>
      <c r="N27" s="180"/>
      <c r="O27" s="181"/>
      <c r="P27" s="173" t="str">
        <f t="shared" si="0"/>
        <v/>
      </c>
      <c r="Q27" s="173"/>
      <c r="R27" s="182"/>
      <c r="S27" s="183"/>
    </row>
    <row r="28" spans="1:19" ht="16.5" customHeight="1">
      <c r="A28" s="184" t="s">
        <v>95</v>
      </c>
      <c r="B28" s="185"/>
      <c r="C28" s="186" t="str">
        <f>_xlfn.CONCAT(基本情報入力!$C$10,"　",基本情報入力!$C$11)</f>
        <v>浦和銀行　本太支店</v>
      </c>
      <c r="D28" s="187"/>
      <c r="E28" s="188"/>
      <c r="G28" s="85"/>
      <c r="H28" s="83" t="s">
        <v>51</v>
      </c>
      <c r="I28" s="61"/>
      <c r="J28" s="189">
        <f>SUMIF(R10:S27,0.1,P10:Q27)</f>
        <v>800000</v>
      </c>
      <c r="K28" s="189"/>
      <c r="L28" s="120"/>
      <c r="M28" s="121" t="s">
        <v>89</v>
      </c>
      <c r="N28" s="190">
        <f>IF($U$4="１－四捨五入",ROUND($J28*0.1,0),IF($U$4="２－切り捨て",ROUNDDOWN($J28*0.1,0),IF($U$4="３－切り上げ",ROUNDUP($J28*0.1,0),"端数処理方法を選択")))</f>
        <v>80000</v>
      </c>
      <c r="O28" s="190"/>
      <c r="P28" s="62" t="s">
        <v>58</v>
      </c>
      <c r="Q28" s="191">
        <f>IF(N28="端数処理方法を選択","端数処理方法を選択",SUM(J28,N28))</f>
        <v>880000</v>
      </c>
      <c r="R28" s="191"/>
      <c r="S28" s="192"/>
    </row>
    <row r="29" spans="1:19" ht="16.5" customHeight="1">
      <c r="A29" s="147" t="s">
        <v>94</v>
      </c>
      <c r="B29" s="148"/>
      <c r="C29" s="122" t="str">
        <f>基本情報入力!$C$12</f>
        <v>普通</v>
      </c>
      <c r="D29" s="193" t="str">
        <f>TEXT(基本情報入力!$C$13,"0000000")</f>
        <v>0008611</v>
      </c>
      <c r="E29" s="194"/>
      <c r="G29" s="86"/>
      <c r="H29" s="84" t="s">
        <v>42</v>
      </c>
      <c r="I29" s="63"/>
      <c r="J29" s="195">
        <f>SUMIF(R10:S27,0.08,P10:Q27)</f>
        <v>0</v>
      </c>
      <c r="K29" s="195"/>
      <c r="L29" s="123"/>
      <c r="M29" s="124" t="s">
        <v>89</v>
      </c>
      <c r="N29" s="199">
        <f>IF($U$4="１－四捨五入",ROUND($J29*0.08,0),IF($U$4="２－切り捨て",ROUNDDOWN($J29*0.08,0),IF($U$4="３－切り上げ",ROUNDUP($J29*0.08,0),"端数処理方法を選択")))</f>
        <v>0</v>
      </c>
      <c r="O29" s="199"/>
      <c r="P29" s="140" t="s">
        <v>58</v>
      </c>
      <c r="Q29" s="200">
        <f t="shared" ref="Q29:Q30" si="1">IF(N29="端数処理方法を選択","端数処理方法を選択",SUM(J29,N29))</f>
        <v>0</v>
      </c>
      <c r="R29" s="200"/>
      <c r="S29" s="201"/>
    </row>
    <row r="30" spans="1:19" ht="16.5" customHeight="1">
      <c r="A30" s="147" t="s">
        <v>92</v>
      </c>
      <c r="B30" s="148"/>
      <c r="C30" s="149" t="str">
        <f>_xlfn.CONCAT(基本情報入力!$C$14)</f>
        <v>日清商事株式会社</v>
      </c>
      <c r="D30" s="149"/>
      <c r="E30" s="150"/>
      <c r="G30" s="87"/>
      <c r="H30" s="139" t="s">
        <v>112</v>
      </c>
      <c r="I30" s="64"/>
      <c r="J30" s="151">
        <f>SUMIF(R10:S27,0,P10:Q27)</f>
        <v>0</v>
      </c>
      <c r="K30" s="151"/>
      <c r="L30" s="125"/>
      <c r="M30" s="126"/>
      <c r="N30" s="253" t="s">
        <v>113</v>
      </c>
      <c r="O30" s="253"/>
      <c r="P30" s="141"/>
      <c r="Q30" s="153">
        <f t="shared" si="1"/>
        <v>0</v>
      </c>
      <c r="R30" s="153"/>
      <c r="S30" s="154"/>
    </row>
    <row r="31" spans="1:19" ht="16.5" customHeight="1" thickBot="1">
      <c r="A31" s="155" t="s">
        <v>93</v>
      </c>
      <c r="B31" s="156"/>
      <c r="C31" s="157" t="str">
        <f>_xlfn.CONCAT(基本情報入力!$C$15)</f>
        <v>ニッセイショウジ（カ</v>
      </c>
      <c r="D31" s="157"/>
      <c r="E31" s="158"/>
      <c r="G31" s="127"/>
      <c r="H31" s="128" t="s">
        <v>90</v>
      </c>
      <c r="I31" s="129"/>
      <c r="J31" s="159">
        <f>SUM(J28:K30)</f>
        <v>800000</v>
      </c>
      <c r="K31" s="159"/>
      <c r="L31" s="130"/>
      <c r="M31" s="129" t="s">
        <v>91</v>
      </c>
      <c r="N31" s="159">
        <f>SUM(N28:O30)</f>
        <v>80000</v>
      </c>
      <c r="O31" s="159"/>
      <c r="P31" s="131" t="s">
        <v>114</v>
      </c>
      <c r="Q31" s="159">
        <f>SUM(Q28:S30)</f>
        <v>880000</v>
      </c>
      <c r="R31" s="159"/>
      <c r="S31" s="160"/>
    </row>
    <row r="32" spans="1:19" ht="8.25" customHeight="1" thickTop="1">
      <c r="B32" s="132"/>
    </row>
    <row r="33" spans="1:19">
      <c r="I33" s="133"/>
      <c r="J33" s="134"/>
      <c r="K33" s="134"/>
      <c r="L33" s="135"/>
      <c r="M33" s="134"/>
      <c r="N33" s="134"/>
      <c r="O33" s="134"/>
      <c r="P33" s="134"/>
      <c r="Q33" s="134"/>
      <c r="R33" s="161"/>
      <c r="S33" s="162"/>
    </row>
    <row r="34" spans="1:19" ht="40.5" customHeight="1">
      <c r="A34" s="163" t="s">
        <v>40</v>
      </c>
      <c r="B34" s="163"/>
      <c r="C34" s="164"/>
      <c r="D34" s="164"/>
      <c r="E34" s="164"/>
      <c r="F34" s="164"/>
      <c r="G34" s="164"/>
      <c r="H34" s="164"/>
      <c r="I34" s="136"/>
      <c r="J34" s="137"/>
      <c r="K34" s="137"/>
      <c r="L34" s="137"/>
      <c r="M34" s="137"/>
      <c r="N34" s="137"/>
      <c r="O34" s="137"/>
      <c r="P34" s="137"/>
      <c r="Q34" s="137"/>
      <c r="R34" s="165"/>
      <c r="S34" s="166"/>
    </row>
    <row r="35" spans="1:19">
      <c r="A35" t="s">
        <v>16</v>
      </c>
      <c r="P35" s="88" t="s">
        <v>43</v>
      </c>
      <c r="Q35" s="239">
        <f>請求概要入力!$E$2</f>
        <v>45189</v>
      </c>
      <c r="R35" s="239"/>
      <c r="S35" s="239"/>
    </row>
    <row r="36" spans="1:19" ht="28.5">
      <c r="A36" s="240" t="s">
        <v>41</v>
      </c>
      <c r="B36" s="240"/>
      <c r="C36" s="240"/>
      <c r="D36" s="240"/>
      <c r="E36" s="240"/>
      <c r="F36" s="240"/>
      <c r="G36" s="240"/>
      <c r="H36" s="240"/>
      <c r="I36" s="240"/>
      <c r="J36" s="240"/>
      <c r="K36" s="240"/>
      <c r="L36" s="240"/>
      <c r="M36" s="240"/>
      <c r="N36" s="240"/>
      <c r="O36" s="240"/>
      <c r="P36" s="240"/>
      <c r="Q36" s="240"/>
      <c r="R36" s="240"/>
      <c r="S36" s="240"/>
    </row>
    <row r="37" spans="1:19" ht="18" customHeight="1">
      <c r="B37" s="241" t="s">
        <v>18</v>
      </c>
      <c r="C37" s="241"/>
      <c r="D37" s="241"/>
      <c r="L37" s="89"/>
      <c r="M37" s="90" t="s">
        <v>7</v>
      </c>
      <c r="N37" s="242" t="str">
        <f>_xlfn.CONCAT(基本情報入力!$C$2)</f>
        <v>埼玉県さいたま市浦和区本太１－９－△</v>
      </c>
      <c r="O37" s="242"/>
      <c r="P37" s="242"/>
      <c r="Q37" s="242"/>
      <c r="R37" s="242"/>
      <c r="S37" s="243"/>
    </row>
    <row r="38" spans="1:19" ht="18" customHeight="1">
      <c r="D38" s="92"/>
      <c r="F38" s="93"/>
      <c r="H38" s="94"/>
      <c r="I38" s="94"/>
      <c r="J38" s="94"/>
      <c r="L38" s="89"/>
      <c r="M38" s="95" t="s">
        <v>9</v>
      </c>
      <c r="N38" s="244" t="str">
        <f>_xlfn.CONCAT(基本情報入力!$C$3)</f>
        <v>日清商事株式会社</v>
      </c>
      <c r="O38" s="244"/>
      <c r="P38" s="244"/>
      <c r="Q38" s="244"/>
      <c r="R38" s="244"/>
      <c r="S38" s="245" t="s">
        <v>100</v>
      </c>
    </row>
    <row r="39" spans="1:19" ht="18" customHeight="1">
      <c r="B39" s="96" t="s">
        <v>30</v>
      </c>
      <c r="C39" s="97" t="str" cm="1">
        <f t="array" ref="C39">_xlfn.XLOOKUP((ROW()-5)/34+1,請求概要入力!$A:$A,IF(請求概要入力!$D:$D="","",請求概要入力!$D:$D),"")</f>
        <v>01001</v>
      </c>
      <c r="D39" s="92"/>
      <c r="E39" s="98" t="s">
        <v>17</v>
      </c>
      <c r="F39" s="246">
        <f>基本情報入力!$C$7</f>
        <v>8611</v>
      </c>
      <c r="G39" s="246"/>
      <c r="H39" s="99"/>
      <c r="I39" s="100"/>
      <c r="J39" s="100"/>
      <c r="K39" s="100"/>
      <c r="L39" s="101"/>
      <c r="M39" s="102"/>
      <c r="N39" s="247" t="str">
        <f>_xlfn.CONCAT(基本情報入力!$C$4)</f>
        <v>代表取締役　日清 太郎</v>
      </c>
      <c r="O39" s="247"/>
      <c r="P39" s="247"/>
      <c r="Q39" s="247"/>
      <c r="R39" s="247"/>
      <c r="S39" s="245"/>
    </row>
    <row r="40" spans="1:19" ht="18" customHeight="1">
      <c r="E40" s="93"/>
      <c r="F40" s="93"/>
      <c r="G40" s="93"/>
      <c r="H40" s="93"/>
      <c r="I40" s="93"/>
      <c r="J40" s="93"/>
      <c r="K40" s="103"/>
      <c r="L40" s="89"/>
      <c r="M40" s="95" t="s">
        <v>27</v>
      </c>
      <c r="N40" s="248" t="str">
        <f>_xlfn.CONCAT(基本情報入力!$C$5)</f>
        <v>048-885-861X</v>
      </c>
      <c r="O40" s="248"/>
      <c r="P40" s="142" t="s">
        <v>28</v>
      </c>
      <c r="Q40" s="248" t="str">
        <f>_xlfn.CONCAT(基本情報入力!$C$6)</f>
        <v>048-885-861X</v>
      </c>
      <c r="R40" s="248"/>
      <c r="S40" s="249"/>
    </row>
    <row r="41" spans="1:19" ht="18" customHeight="1">
      <c r="B41" s="96" t="s">
        <v>31</v>
      </c>
      <c r="C41" s="250" t="str" cm="1">
        <f t="array" ref="C41">_xlfn.XLOOKUP((ROW()-7)/34+1,請求概要入力!$A:$A,IF(請求概要入力!$E:$E="","",請求概要入力!$E:$E),"")</f>
        <v>○×△工事</v>
      </c>
      <c r="D41" s="250"/>
      <c r="E41" s="250"/>
      <c r="F41" s="250"/>
      <c r="G41" s="250"/>
      <c r="H41" s="250"/>
      <c r="I41" s="250"/>
      <c r="J41" s="250"/>
      <c r="K41" s="250"/>
      <c r="L41" s="104"/>
      <c r="M41" s="105"/>
      <c r="N41" s="251" t="s">
        <v>59</v>
      </c>
      <c r="O41" s="251"/>
      <c r="P41" s="251" t="str">
        <f>_xlfn.CONCAT(基本情報入力!$C$8)</f>
        <v>T50300010025XX</v>
      </c>
      <c r="Q41" s="251"/>
      <c r="R41" s="251"/>
      <c r="S41" s="252"/>
    </row>
    <row r="42" spans="1:19" ht="8.25" customHeight="1" thickBot="1"/>
    <row r="43" spans="1:19" ht="15" customHeight="1" thickBot="1">
      <c r="A43" s="216" t="s">
        <v>115</v>
      </c>
      <c r="B43" s="216"/>
      <c r="C43" s="216"/>
      <c r="D43" s="216"/>
      <c r="E43" s="216"/>
      <c r="G43" s="106" t="s">
        <v>10</v>
      </c>
      <c r="H43" s="217" t="s">
        <v>36</v>
      </c>
      <c r="I43" s="218"/>
      <c r="J43" s="218"/>
      <c r="K43" s="219"/>
      <c r="L43" s="107" t="s">
        <v>37</v>
      </c>
      <c r="M43" s="107" t="s">
        <v>1</v>
      </c>
      <c r="N43" s="220" t="s">
        <v>38</v>
      </c>
      <c r="O43" s="220"/>
      <c r="P43" s="220" t="s">
        <v>39</v>
      </c>
      <c r="Q43" s="220"/>
      <c r="R43" s="221" t="s">
        <v>52</v>
      </c>
      <c r="S43" s="222"/>
    </row>
    <row r="44" spans="1:19" ht="16.5" customHeight="1">
      <c r="A44" s="223" t="s">
        <v>29</v>
      </c>
      <c r="B44" s="224"/>
      <c r="C44" s="224"/>
      <c r="D44" s="225" t="str" cm="1">
        <f t="array" ref="D44">_xlfn.XLOOKUP((ROW()-10)/34+1,請求概要入力!$A:$A,IF(請求概要入力!$F:$F="","",請求概要入力!$F:$F),"")</f>
        <v/>
      </c>
      <c r="E44" s="226" t="str">
        <f>IFERROR(IF(VLOOKUP(ROUNDUP(ROW(E44)/30,0),請求概要入力!$A$5:$G$24,3,FALSE)=0,"",VLOOKUP(ROUNDUP(ROW(E44)/30,0),請求概要入力!$A$5:$G$24,3,FALSE)),"")</f>
        <v>〇</v>
      </c>
      <c r="G44" s="54">
        <v>45189</v>
      </c>
      <c r="H44" s="229" t="s">
        <v>142</v>
      </c>
      <c r="I44" s="230"/>
      <c r="J44" s="230"/>
      <c r="K44" s="231"/>
      <c r="L44" s="143">
        <v>1</v>
      </c>
      <c r="M44" s="55" t="s">
        <v>140</v>
      </c>
      <c r="N44" s="232">
        <v>180000</v>
      </c>
      <c r="O44" s="232"/>
      <c r="P44" s="173">
        <f>IF((L44*N44)&lt;&gt;0,L44*N44,"")</f>
        <v>180000</v>
      </c>
      <c r="Q44" s="173"/>
      <c r="R44" s="233">
        <v>0.1</v>
      </c>
      <c r="S44" s="234"/>
    </row>
    <row r="45" spans="1:19" ht="16.5" customHeight="1">
      <c r="A45" s="208"/>
      <c r="B45" s="209"/>
      <c r="C45" s="209"/>
      <c r="D45" s="227" t="str">
        <f>IFERROR(IF(VLOOKUP(ROUNDUP(ROW(D45)/30,0),請求概要入力!$A$5:$G$24,3,FALSE)=0,"",VLOOKUP(ROUNDUP(ROW(D45)/30,0),請求概要入力!$A$5:$G$24,3,FALSE)),"")</f>
        <v>〇</v>
      </c>
      <c r="E45" s="228" t="str">
        <f>IFERROR(IF(VLOOKUP(ROUNDUP(ROW(E45)/30,0),請求概要入力!$A$5:$G$24,3,FALSE)=0,"",VLOOKUP(ROUNDUP(ROW(E45)/30,0),請求概要入力!$A$5:$G$24,3,FALSE)),"")</f>
        <v>〇</v>
      </c>
      <c r="G45" s="56">
        <v>45189</v>
      </c>
      <c r="H45" s="169" t="s">
        <v>143</v>
      </c>
      <c r="I45" s="170"/>
      <c r="J45" s="170"/>
      <c r="K45" s="171"/>
      <c r="L45" s="143">
        <v>1</v>
      </c>
      <c r="M45" s="57" t="s">
        <v>140</v>
      </c>
      <c r="N45" s="172">
        <v>20000</v>
      </c>
      <c r="O45" s="172"/>
      <c r="P45" s="173">
        <f t="shared" ref="P45:P61" si="2">IF((L45*N45)&lt;&gt;0,L45*N45,"")</f>
        <v>20000</v>
      </c>
      <c r="Q45" s="173"/>
      <c r="R45" s="174">
        <v>0.08</v>
      </c>
      <c r="S45" s="175"/>
    </row>
    <row r="46" spans="1:19" ht="16.5" customHeight="1">
      <c r="A46" s="208" t="s">
        <v>45</v>
      </c>
      <c r="B46" s="209"/>
      <c r="C46" s="209"/>
      <c r="D46" s="235" t="str" cm="1">
        <f t="array" ref="D46">_xlfn.XLOOKUP((ROW()-12)/34+1,請求概要入力!$A:$A,IF(請求概要入力!$G:$G="","",請求概要入力!$G:$G),"")</f>
        <v/>
      </c>
      <c r="E46" s="236" t="str">
        <f>IFERROR(IF(VLOOKUP(ROUNDUP(ROW(E46)/30,0),請求概要入力!$A$5:$G$24,3,FALSE)=0,"",VLOOKUP(ROUNDUP(ROW(E46)/30,0),請求概要入力!$A$5:$G$24,3,FALSE)),"")</f>
        <v>〇</v>
      </c>
      <c r="G46" s="58"/>
      <c r="H46" s="169"/>
      <c r="I46" s="170"/>
      <c r="J46" s="170"/>
      <c r="K46" s="171"/>
      <c r="L46" s="143"/>
      <c r="M46" s="55"/>
      <c r="N46" s="232"/>
      <c r="O46" s="232"/>
      <c r="P46" s="173" t="str">
        <f t="shared" si="2"/>
        <v/>
      </c>
      <c r="Q46" s="173"/>
      <c r="R46" s="174"/>
      <c r="S46" s="175"/>
    </row>
    <row r="47" spans="1:19" ht="16.5" customHeight="1">
      <c r="A47" s="208"/>
      <c r="B47" s="209"/>
      <c r="C47" s="209"/>
      <c r="D47" s="235" t="str">
        <f>IFERROR(IF(VLOOKUP(ROUNDUP(ROW(D47)/30,0),請求概要入力!$A$5:$G$24,3,FALSE)=0,"",VLOOKUP(ROUNDUP(ROW(D47)/30,0),請求概要入力!$A$5:$G$24,3,FALSE)),"")</f>
        <v>〇</v>
      </c>
      <c r="E47" s="236" t="str">
        <f>IFERROR(IF(VLOOKUP(ROUNDUP(ROW(E47)/30,0),請求概要入力!$A$5:$G$24,3,FALSE)=0,"",VLOOKUP(ROUNDUP(ROW(E47)/30,0),請求概要入力!$A$5:$G$24,3,FALSE)),"")</f>
        <v>〇</v>
      </c>
      <c r="G47" s="58"/>
      <c r="H47" s="169"/>
      <c r="I47" s="170"/>
      <c r="J47" s="170"/>
      <c r="K47" s="171"/>
      <c r="L47" s="143"/>
      <c r="M47" s="57"/>
      <c r="N47" s="172"/>
      <c r="O47" s="172"/>
      <c r="P47" s="173" t="str">
        <f t="shared" si="2"/>
        <v/>
      </c>
      <c r="Q47" s="173"/>
      <c r="R47" s="174"/>
      <c r="S47" s="175"/>
    </row>
    <row r="48" spans="1:19" ht="16.5" customHeight="1">
      <c r="A48" s="237" t="s">
        <v>47</v>
      </c>
      <c r="B48" s="238"/>
      <c r="C48" s="238"/>
      <c r="D48" s="210" t="str" cm="1">
        <f t="array" ref="D48">IF(ISNUMBER(D46),IF(D46&gt;0,IF(_xlfn.XLOOKUP((ROW()-14)/34+1,請求概要入力!$A:$A,IF(請求概要入力!$H:$H="","",請求概要入力!$H:$H),"")="",0,_xlfn.XLOOKUP((ROW()-14)/34+1,請求概要入力!$A:$A,IF(請求概要入力!$H:$H="","",請求概要入力!$H:$H),"")),""),"")</f>
        <v/>
      </c>
      <c r="E48" s="211"/>
      <c r="G48" s="58"/>
      <c r="H48" s="169"/>
      <c r="I48" s="170"/>
      <c r="J48" s="170"/>
      <c r="K48" s="171"/>
      <c r="L48" s="143"/>
      <c r="M48" s="55"/>
      <c r="N48" s="206"/>
      <c r="O48" s="207"/>
      <c r="P48" s="173" t="str">
        <f t="shared" si="2"/>
        <v/>
      </c>
      <c r="Q48" s="173"/>
      <c r="R48" s="174"/>
      <c r="S48" s="175"/>
    </row>
    <row r="49" spans="1:19" ht="16.5" customHeight="1">
      <c r="A49" s="237"/>
      <c r="B49" s="238"/>
      <c r="C49" s="238"/>
      <c r="D49" s="210"/>
      <c r="E49" s="211"/>
      <c r="G49" s="58"/>
      <c r="H49" s="169"/>
      <c r="I49" s="170"/>
      <c r="J49" s="170"/>
      <c r="K49" s="171"/>
      <c r="L49" s="143"/>
      <c r="M49" s="57"/>
      <c r="N49" s="206"/>
      <c r="O49" s="207"/>
      <c r="P49" s="173" t="str">
        <f t="shared" si="2"/>
        <v/>
      </c>
      <c r="Q49" s="173"/>
      <c r="R49" s="174"/>
      <c r="S49" s="175"/>
    </row>
    <row r="50" spans="1:19" ht="16.5" customHeight="1">
      <c r="A50" s="208" t="s">
        <v>48</v>
      </c>
      <c r="B50" s="209"/>
      <c r="C50" s="209"/>
      <c r="D50" s="210" t="str">
        <f>IF(ISNUMBER(D46),IF(D46&gt;0,J65,""),"")</f>
        <v/>
      </c>
      <c r="E50" s="211"/>
      <c r="G50" s="58"/>
      <c r="H50" s="169"/>
      <c r="I50" s="170"/>
      <c r="J50" s="170"/>
      <c r="K50" s="171"/>
      <c r="L50" s="143"/>
      <c r="M50" s="57"/>
      <c r="N50" s="172"/>
      <c r="O50" s="172"/>
      <c r="P50" s="173" t="str">
        <f t="shared" si="2"/>
        <v/>
      </c>
      <c r="Q50" s="173"/>
      <c r="R50" s="174"/>
      <c r="S50" s="175"/>
    </row>
    <row r="51" spans="1:19" ht="16.5" customHeight="1">
      <c r="A51" s="208"/>
      <c r="B51" s="209"/>
      <c r="C51" s="209"/>
      <c r="D51" s="210"/>
      <c r="E51" s="211"/>
      <c r="G51" s="58"/>
      <c r="H51" s="169"/>
      <c r="I51" s="170"/>
      <c r="J51" s="170"/>
      <c r="K51" s="171"/>
      <c r="L51" s="143"/>
      <c r="M51" s="57"/>
      <c r="N51" s="172"/>
      <c r="O51" s="172"/>
      <c r="P51" s="173" t="str">
        <f t="shared" si="2"/>
        <v/>
      </c>
      <c r="Q51" s="173"/>
      <c r="R51" s="174"/>
      <c r="S51" s="175"/>
    </row>
    <row r="52" spans="1:19" ht="16.5" customHeight="1">
      <c r="A52" s="208" t="s">
        <v>56</v>
      </c>
      <c r="B52" s="209"/>
      <c r="C52" s="209"/>
      <c r="D52" s="210" t="str">
        <f>IFERROR(D46-D48-D50,"")</f>
        <v/>
      </c>
      <c r="E52" s="211"/>
      <c r="G52" s="58"/>
      <c r="H52" s="169"/>
      <c r="I52" s="170"/>
      <c r="J52" s="170"/>
      <c r="K52" s="171"/>
      <c r="L52" s="143"/>
      <c r="M52" s="57"/>
      <c r="N52" s="172"/>
      <c r="O52" s="172"/>
      <c r="P52" s="173" t="str">
        <f t="shared" si="2"/>
        <v/>
      </c>
      <c r="Q52" s="173"/>
      <c r="R52" s="174"/>
      <c r="S52" s="175"/>
    </row>
    <row r="53" spans="1:19" ht="16.5" customHeight="1" thickBot="1">
      <c r="A53" s="212"/>
      <c r="B53" s="213"/>
      <c r="C53" s="213"/>
      <c r="D53" s="214"/>
      <c r="E53" s="215"/>
      <c r="G53" s="58"/>
      <c r="H53" s="169"/>
      <c r="I53" s="170"/>
      <c r="J53" s="170"/>
      <c r="K53" s="171"/>
      <c r="L53" s="143"/>
      <c r="M53" s="57"/>
      <c r="N53" s="172"/>
      <c r="O53" s="172"/>
      <c r="P53" s="173" t="str">
        <f t="shared" si="2"/>
        <v/>
      </c>
      <c r="Q53" s="173"/>
      <c r="R53" s="174"/>
      <c r="S53" s="175"/>
    </row>
    <row r="54" spans="1:19" ht="16.5" customHeight="1" thickBot="1">
      <c r="A54" s="196" t="s">
        <v>116</v>
      </c>
      <c r="B54" s="196"/>
      <c r="C54" s="196"/>
      <c r="D54" s="196"/>
      <c r="E54" s="196"/>
      <c r="G54" s="58"/>
      <c r="H54" s="169"/>
      <c r="I54" s="170"/>
      <c r="J54" s="170"/>
      <c r="K54" s="171"/>
      <c r="L54" s="143"/>
      <c r="M54" s="57"/>
      <c r="N54" s="172"/>
      <c r="O54" s="172"/>
      <c r="P54" s="173" t="str">
        <f t="shared" si="2"/>
        <v/>
      </c>
      <c r="Q54" s="173"/>
      <c r="R54" s="174"/>
      <c r="S54" s="175"/>
    </row>
    <row r="55" spans="1:19" ht="16.5" customHeight="1" thickBot="1">
      <c r="A55" s="197" t="s">
        <v>34</v>
      </c>
      <c r="B55" s="198"/>
      <c r="C55" s="109" t="s">
        <v>35</v>
      </c>
      <c r="D55" s="110" t="s">
        <v>57</v>
      </c>
      <c r="E55" s="111" t="s">
        <v>58</v>
      </c>
      <c r="G55" s="58"/>
      <c r="H55" s="169"/>
      <c r="I55" s="170"/>
      <c r="J55" s="170"/>
      <c r="K55" s="171"/>
      <c r="L55" s="143"/>
      <c r="M55" s="57"/>
      <c r="N55" s="172"/>
      <c r="O55" s="172"/>
      <c r="P55" s="173" t="str">
        <f t="shared" si="2"/>
        <v/>
      </c>
      <c r="Q55" s="173"/>
      <c r="R55" s="174"/>
      <c r="S55" s="175"/>
    </row>
    <row r="56" spans="1:19" ht="16.5" customHeight="1">
      <c r="A56" s="202"/>
      <c r="B56" s="203"/>
      <c r="C56" s="112"/>
      <c r="D56" s="113"/>
      <c r="E56" s="114"/>
      <c r="G56" s="58"/>
      <c r="H56" s="169"/>
      <c r="I56" s="170"/>
      <c r="J56" s="170"/>
      <c r="K56" s="171"/>
      <c r="L56" s="143"/>
      <c r="M56" s="57"/>
      <c r="N56" s="172"/>
      <c r="O56" s="172"/>
      <c r="P56" s="173" t="str">
        <f t="shared" si="2"/>
        <v/>
      </c>
      <c r="Q56" s="173"/>
      <c r="R56" s="174"/>
      <c r="S56" s="175"/>
    </row>
    <row r="57" spans="1:19" ht="16.5" customHeight="1">
      <c r="A57" s="204"/>
      <c r="B57" s="205"/>
      <c r="C57" s="108"/>
      <c r="D57" s="115"/>
      <c r="E57" s="116"/>
      <c r="G57" s="58"/>
      <c r="H57" s="169"/>
      <c r="I57" s="170"/>
      <c r="J57" s="170"/>
      <c r="K57" s="171"/>
      <c r="L57" s="143"/>
      <c r="M57" s="57"/>
      <c r="N57" s="206"/>
      <c r="O57" s="207"/>
      <c r="P57" s="173" t="str">
        <f t="shared" si="2"/>
        <v/>
      </c>
      <c r="Q57" s="173"/>
      <c r="R57" s="174"/>
      <c r="S57" s="175"/>
    </row>
    <row r="58" spans="1:19" ht="16.5" customHeight="1">
      <c r="A58" s="204"/>
      <c r="B58" s="205"/>
      <c r="C58" s="108"/>
      <c r="D58" s="115"/>
      <c r="E58" s="116"/>
      <c r="G58" s="58"/>
      <c r="H58" s="169"/>
      <c r="I58" s="170"/>
      <c r="J58" s="170"/>
      <c r="K58" s="171"/>
      <c r="L58" s="143"/>
      <c r="M58" s="57"/>
      <c r="N58" s="172"/>
      <c r="O58" s="172"/>
      <c r="P58" s="173" t="str">
        <f t="shared" si="2"/>
        <v/>
      </c>
      <c r="Q58" s="173"/>
      <c r="R58" s="174"/>
      <c r="S58" s="175"/>
    </row>
    <row r="59" spans="1:19" ht="16.5" customHeight="1">
      <c r="A59" s="204"/>
      <c r="B59" s="205"/>
      <c r="C59" s="108"/>
      <c r="D59" s="115"/>
      <c r="E59" s="116"/>
      <c r="G59" s="58"/>
      <c r="H59" s="169"/>
      <c r="I59" s="170"/>
      <c r="J59" s="170"/>
      <c r="K59" s="171"/>
      <c r="L59" s="143"/>
      <c r="M59" s="57"/>
      <c r="N59" s="172"/>
      <c r="O59" s="172"/>
      <c r="P59" s="173" t="str">
        <f t="shared" si="2"/>
        <v/>
      </c>
      <c r="Q59" s="173"/>
      <c r="R59" s="174"/>
      <c r="S59" s="175"/>
    </row>
    <row r="60" spans="1:19" ht="16.5" customHeight="1" thickBot="1">
      <c r="A60" s="167"/>
      <c r="B60" s="168"/>
      <c r="C60" s="117"/>
      <c r="D60" s="118"/>
      <c r="E60" s="119"/>
      <c r="G60" s="58"/>
      <c r="H60" s="169"/>
      <c r="I60" s="170"/>
      <c r="J60" s="170"/>
      <c r="K60" s="171"/>
      <c r="L60" s="143"/>
      <c r="M60" s="57"/>
      <c r="N60" s="172"/>
      <c r="O60" s="172"/>
      <c r="P60" s="173" t="str">
        <f t="shared" si="2"/>
        <v/>
      </c>
      <c r="Q60" s="173"/>
      <c r="R60" s="174"/>
      <c r="S60" s="175"/>
    </row>
    <row r="61" spans="1:19" ht="16.5" customHeight="1">
      <c r="A61" s="176" t="s">
        <v>117</v>
      </c>
      <c r="B61" s="176"/>
      <c r="C61" s="176"/>
      <c r="D61" s="176"/>
      <c r="E61" s="176"/>
      <c r="G61" s="59"/>
      <c r="H61" s="177"/>
      <c r="I61" s="178"/>
      <c r="J61" s="178"/>
      <c r="K61" s="179"/>
      <c r="L61" s="144"/>
      <c r="M61" s="60"/>
      <c r="N61" s="180"/>
      <c r="O61" s="181"/>
      <c r="P61" s="173" t="str">
        <f t="shared" si="2"/>
        <v/>
      </c>
      <c r="Q61" s="173"/>
      <c r="R61" s="182"/>
      <c r="S61" s="183"/>
    </row>
    <row r="62" spans="1:19" ht="16.5" customHeight="1">
      <c r="A62" s="184" t="s">
        <v>95</v>
      </c>
      <c r="B62" s="185"/>
      <c r="C62" s="186" t="str">
        <f>_xlfn.CONCAT(基本情報入力!$C$10,"　",基本情報入力!$C$11)</f>
        <v>浦和銀行　本太支店</v>
      </c>
      <c r="D62" s="187"/>
      <c r="E62" s="188"/>
      <c r="G62" s="85"/>
      <c r="H62" s="83" t="s">
        <v>51</v>
      </c>
      <c r="I62" s="61"/>
      <c r="J62" s="189">
        <f>SUMIF(R44:S61,0.1,P44:Q61)</f>
        <v>180000</v>
      </c>
      <c r="K62" s="189"/>
      <c r="L62" s="120"/>
      <c r="M62" s="121" t="s">
        <v>89</v>
      </c>
      <c r="N62" s="190">
        <f>IF($U$4="１－四捨五入",ROUND($J62*0.1,0),IF($U$4="２－切り捨て",ROUNDDOWN($J62*0.1,0),IF($U$4="３－切り上げ",ROUNDUP($J62*0.1,0),"端数処理方法を選択")))</f>
        <v>18000</v>
      </c>
      <c r="O62" s="190"/>
      <c r="P62" s="62" t="s">
        <v>58</v>
      </c>
      <c r="Q62" s="191">
        <f>IF(N62="端数処理方法を選択","端数処理方法を選択",SUM(J62,N62))</f>
        <v>198000</v>
      </c>
      <c r="R62" s="191"/>
      <c r="S62" s="192"/>
    </row>
    <row r="63" spans="1:19" ht="16.5" customHeight="1">
      <c r="A63" s="147" t="s">
        <v>94</v>
      </c>
      <c r="B63" s="148"/>
      <c r="C63" s="122" t="str">
        <f>基本情報入力!$C$12</f>
        <v>普通</v>
      </c>
      <c r="D63" s="193" t="str">
        <f>TEXT(基本情報入力!$C$13,"0000000")</f>
        <v>0008611</v>
      </c>
      <c r="E63" s="194"/>
      <c r="G63" s="86"/>
      <c r="H63" s="84" t="s">
        <v>42</v>
      </c>
      <c r="I63" s="63"/>
      <c r="J63" s="195">
        <f>SUMIF(R44:S61,0.08,P44:Q61)</f>
        <v>20000</v>
      </c>
      <c r="K63" s="195"/>
      <c r="L63" s="123"/>
      <c r="M63" s="124" t="s">
        <v>89</v>
      </c>
      <c r="N63" s="199">
        <f>IF($U$4="１－四捨五入",ROUND($J63*0.08,0),IF($U$4="２－切り捨て",ROUNDDOWN($J63*0.08,0),IF($U$4="３－切り上げ",ROUNDUP($J63*0.08,0),"端数処理方法を選択")))</f>
        <v>1600</v>
      </c>
      <c r="O63" s="199"/>
      <c r="P63" s="140" t="s">
        <v>58</v>
      </c>
      <c r="Q63" s="200">
        <f t="shared" ref="Q63:Q64" si="3">IF(N63="端数処理方法を選択","端数処理方法を選択",SUM(J63,N63))</f>
        <v>21600</v>
      </c>
      <c r="R63" s="200"/>
      <c r="S63" s="201"/>
    </row>
    <row r="64" spans="1:19" ht="16.5" customHeight="1">
      <c r="A64" s="147" t="s">
        <v>92</v>
      </c>
      <c r="B64" s="148"/>
      <c r="C64" s="149" t="str">
        <f>_xlfn.CONCAT(基本情報入力!$C$14)</f>
        <v>日清商事株式会社</v>
      </c>
      <c r="D64" s="149"/>
      <c r="E64" s="150"/>
      <c r="G64" s="87"/>
      <c r="H64" s="139" t="s">
        <v>112</v>
      </c>
      <c r="I64" s="64"/>
      <c r="J64" s="151">
        <f>SUMIF(R44:S61,0,P44:Q61)</f>
        <v>0</v>
      </c>
      <c r="K64" s="151"/>
      <c r="L64" s="125"/>
      <c r="M64" s="126"/>
      <c r="N64" s="152" t="s">
        <v>113</v>
      </c>
      <c r="O64" s="152"/>
      <c r="P64" s="141"/>
      <c r="Q64" s="153">
        <f t="shared" si="3"/>
        <v>0</v>
      </c>
      <c r="R64" s="153"/>
      <c r="S64" s="154"/>
    </row>
    <row r="65" spans="1:19" ht="16.5" customHeight="1" thickBot="1">
      <c r="A65" s="155" t="s">
        <v>93</v>
      </c>
      <c r="B65" s="156"/>
      <c r="C65" s="157" t="str">
        <f>_xlfn.CONCAT(基本情報入力!$C$15)</f>
        <v>ニッセイショウジ（カ</v>
      </c>
      <c r="D65" s="157"/>
      <c r="E65" s="158"/>
      <c r="G65" s="127"/>
      <c r="H65" s="128" t="s">
        <v>90</v>
      </c>
      <c r="I65" s="129"/>
      <c r="J65" s="159">
        <f>SUM(J62:K64)</f>
        <v>200000</v>
      </c>
      <c r="K65" s="159"/>
      <c r="L65" s="130"/>
      <c r="M65" s="129" t="s">
        <v>91</v>
      </c>
      <c r="N65" s="159">
        <f>SUM(N62:O64)</f>
        <v>19600</v>
      </c>
      <c r="O65" s="159"/>
      <c r="P65" s="131" t="s">
        <v>114</v>
      </c>
      <c r="Q65" s="159">
        <f>SUM(Q62:S64)</f>
        <v>219600</v>
      </c>
      <c r="R65" s="159"/>
      <c r="S65" s="160"/>
    </row>
    <row r="66" spans="1:19" ht="8.25" customHeight="1" thickTop="1">
      <c r="B66" s="132"/>
    </row>
    <row r="67" spans="1:19">
      <c r="I67" s="133"/>
      <c r="J67" s="134"/>
      <c r="K67" s="134"/>
      <c r="L67" s="135"/>
      <c r="M67" s="134"/>
      <c r="N67" s="134"/>
      <c r="O67" s="134"/>
      <c r="P67" s="134"/>
      <c r="Q67" s="134"/>
      <c r="R67" s="161"/>
      <c r="S67" s="162"/>
    </row>
    <row r="68" spans="1:19" ht="40.5" customHeight="1">
      <c r="A68" s="163" t="s">
        <v>40</v>
      </c>
      <c r="B68" s="163"/>
      <c r="C68" s="164"/>
      <c r="D68" s="164"/>
      <c r="E68" s="164"/>
      <c r="F68" s="164"/>
      <c r="G68" s="164"/>
      <c r="H68" s="164"/>
      <c r="I68" s="136"/>
      <c r="J68" s="137"/>
      <c r="K68" s="137"/>
      <c r="L68" s="137"/>
      <c r="M68" s="137"/>
      <c r="N68" s="137"/>
      <c r="O68" s="137"/>
      <c r="P68" s="137"/>
      <c r="Q68" s="137"/>
      <c r="R68" s="165"/>
      <c r="S68" s="166"/>
    </row>
    <row r="69" spans="1:19">
      <c r="A69" t="s">
        <v>16</v>
      </c>
      <c r="P69" s="88" t="s">
        <v>43</v>
      </c>
      <c r="Q69" s="239">
        <f>請求概要入力!$E$2</f>
        <v>45189</v>
      </c>
      <c r="R69" s="239"/>
      <c r="S69" s="239"/>
    </row>
    <row r="70" spans="1:19" ht="28.5">
      <c r="A70" s="240" t="s">
        <v>41</v>
      </c>
      <c r="B70" s="240"/>
      <c r="C70" s="240"/>
      <c r="D70" s="240"/>
      <c r="E70" s="240"/>
      <c r="F70" s="240"/>
      <c r="G70" s="240"/>
      <c r="H70" s="240"/>
      <c r="I70" s="240"/>
      <c r="J70" s="240"/>
      <c r="K70" s="240"/>
      <c r="L70" s="240"/>
      <c r="M70" s="240"/>
      <c r="N70" s="240"/>
      <c r="O70" s="240"/>
      <c r="P70" s="240"/>
      <c r="Q70" s="240"/>
      <c r="R70" s="240"/>
      <c r="S70" s="240"/>
    </row>
    <row r="71" spans="1:19" ht="18" customHeight="1">
      <c r="B71" s="241" t="s">
        <v>18</v>
      </c>
      <c r="C71" s="241"/>
      <c r="D71" s="241"/>
      <c r="L71" s="89"/>
      <c r="M71" s="90" t="s">
        <v>7</v>
      </c>
      <c r="N71" s="242" t="str">
        <f>_xlfn.CONCAT(基本情報入力!$C$2)</f>
        <v>埼玉県さいたま市浦和区本太１－９－△</v>
      </c>
      <c r="O71" s="242"/>
      <c r="P71" s="242"/>
      <c r="Q71" s="242"/>
      <c r="R71" s="242"/>
      <c r="S71" s="243"/>
    </row>
    <row r="72" spans="1:19" ht="18" customHeight="1">
      <c r="D72" s="92"/>
      <c r="F72" s="93"/>
      <c r="H72" s="94"/>
      <c r="I72" s="94"/>
      <c r="J72" s="94"/>
      <c r="L72" s="89"/>
      <c r="M72" s="95" t="s">
        <v>9</v>
      </c>
      <c r="N72" s="244" t="str">
        <f>_xlfn.CONCAT(基本情報入力!$C$3)</f>
        <v>日清商事株式会社</v>
      </c>
      <c r="O72" s="244"/>
      <c r="P72" s="244"/>
      <c r="Q72" s="244"/>
      <c r="R72" s="244"/>
      <c r="S72" s="245" t="s">
        <v>100</v>
      </c>
    </row>
    <row r="73" spans="1:19" ht="18" customHeight="1">
      <c r="B73" s="96" t="s">
        <v>30</v>
      </c>
      <c r="C73" s="97" t="str" cm="1">
        <f t="array" ref="C73">_xlfn.XLOOKUP((ROW()-5)/34+1,請求概要入力!$A:$A,IF(請求概要入力!$D:$D="","",請求概要入力!$D:$D),"")</f>
        <v>01701</v>
      </c>
      <c r="D73" s="92"/>
      <c r="E73" s="98" t="s">
        <v>17</v>
      </c>
      <c r="F73" s="246">
        <f>基本情報入力!$C$7</f>
        <v>8611</v>
      </c>
      <c r="G73" s="246"/>
      <c r="H73" s="99"/>
      <c r="I73" s="100"/>
      <c r="J73" s="100"/>
      <c r="K73" s="100"/>
      <c r="L73" s="101"/>
      <c r="M73" s="102"/>
      <c r="N73" s="247" t="str">
        <f>_xlfn.CONCAT(基本情報入力!$C$4)</f>
        <v>代表取締役　日清 太郎</v>
      </c>
      <c r="O73" s="247"/>
      <c r="P73" s="247"/>
      <c r="Q73" s="247"/>
      <c r="R73" s="247"/>
      <c r="S73" s="245"/>
    </row>
    <row r="74" spans="1:19" ht="18" customHeight="1">
      <c r="E74" s="93"/>
      <c r="F74" s="93"/>
      <c r="G74" s="93"/>
      <c r="H74" s="93"/>
      <c r="I74" s="93"/>
      <c r="J74" s="93"/>
      <c r="K74" s="103"/>
      <c r="L74" s="89"/>
      <c r="M74" s="95" t="s">
        <v>27</v>
      </c>
      <c r="N74" s="248" t="str">
        <f>_xlfn.CONCAT(基本情報入力!$C$5)</f>
        <v>048-885-861X</v>
      </c>
      <c r="O74" s="248"/>
      <c r="P74" s="142" t="s">
        <v>28</v>
      </c>
      <c r="Q74" s="248" t="str">
        <f>_xlfn.CONCAT(基本情報入力!$C$6)</f>
        <v>048-885-861X</v>
      </c>
      <c r="R74" s="248"/>
      <c r="S74" s="249"/>
    </row>
    <row r="75" spans="1:19" ht="18" customHeight="1">
      <c r="B75" s="96" t="s">
        <v>31</v>
      </c>
      <c r="C75" s="250" t="str" cm="1">
        <f t="array" ref="C75">_xlfn.XLOOKUP((ROW()-7)/34+1,請求概要入力!$A:$A,IF(請求概要入力!$E:$E="","",請求概要入力!$E:$E),"")</f>
        <v>××○解体工事</v>
      </c>
      <c r="D75" s="250"/>
      <c r="E75" s="250"/>
      <c r="F75" s="250"/>
      <c r="G75" s="250"/>
      <c r="H75" s="250"/>
      <c r="I75" s="250"/>
      <c r="J75" s="250"/>
      <c r="K75" s="250"/>
      <c r="L75" s="104"/>
      <c r="M75" s="105"/>
      <c r="N75" s="251" t="s">
        <v>59</v>
      </c>
      <c r="O75" s="251"/>
      <c r="P75" s="251" t="str">
        <f>_xlfn.CONCAT(基本情報入力!$C$8)</f>
        <v>T50300010025XX</v>
      </c>
      <c r="Q75" s="251"/>
      <c r="R75" s="251"/>
      <c r="S75" s="252"/>
    </row>
    <row r="76" spans="1:19" ht="8.25" customHeight="1" thickBot="1"/>
    <row r="77" spans="1:19" ht="15" customHeight="1" thickBot="1">
      <c r="A77" s="216" t="s">
        <v>115</v>
      </c>
      <c r="B77" s="216"/>
      <c r="C77" s="216"/>
      <c r="D77" s="216"/>
      <c r="E77" s="216"/>
      <c r="G77" s="106" t="s">
        <v>10</v>
      </c>
      <c r="H77" s="217" t="s">
        <v>36</v>
      </c>
      <c r="I77" s="218"/>
      <c r="J77" s="218"/>
      <c r="K77" s="219"/>
      <c r="L77" s="107" t="s">
        <v>37</v>
      </c>
      <c r="M77" s="107" t="s">
        <v>1</v>
      </c>
      <c r="N77" s="220" t="s">
        <v>38</v>
      </c>
      <c r="O77" s="220"/>
      <c r="P77" s="220" t="s">
        <v>39</v>
      </c>
      <c r="Q77" s="220"/>
      <c r="R77" s="221" t="s">
        <v>52</v>
      </c>
      <c r="S77" s="222"/>
    </row>
    <row r="78" spans="1:19" ht="16.5" customHeight="1">
      <c r="A78" s="223" t="s">
        <v>29</v>
      </c>
      <c r="B78" s="224"/>
      <c r="C78" s="224"/>
      <c r="D78" s="225" t="str" cm="1">
        <f t="array" ref="D78">_xlfn.XLOOKUP((ROW()-10)/34+1,請求概要入力!$A:$A,IF(請求概要入力!$F:$F="","",請求概要入力!$F:$F),"")</f>
        <v/>
      </c>
      <c r="E78" s="226" t="str">
        <f>IFERROR(IF(VLOOKUP(ROUNDUP(ROW(E78)/30,0),請求概要入力!$A$5:$G$24,3,FALSE)=0,"",VLOOKUP(ROUNDUP(ROW(E78)/30,0),請求概要入力!$A$5:$G$24,3,FALSE)),"")</f>
        <v>〇</v>
      </c>
      <c r="G78" s="54">
        <v>45163</v>
      </c>
      <c r="H78" s="229" t="s">
        <v>144</v>
      </c>
      <c r="I78" s="230"/>
      <c r="J78" s="230"/>
      <c r="K78" s="231"/>
      <c r="L78" s="143">
        <v>3</v>
      </c>
      <c r="M78" s="55" t="s">
        <v>145</v>
      </c>
      <c r="N78" s="254">
        <v>1000</v>
      </c>
      <c r="O78" s="255"/>
      <c r="P78" s="173">
        <f>IF((L78*N78)&lt;&gt;0,L78*N78,"")</f>
        <v>3000</v>
      </c>
      <c r="Q78" s="173"/>
      <c r="R78" s="233">
        <v>0.08</v>
      </c>
      <c r="S78" s="234"/>
    </row>
    <row r="79" spans="1:19" ht="16.5" customHeight="1">
      <c r="A79" s="208"/>
      <c r="B79" s="209"/>
      <c r="C79" s="209"/>
      <c r="D79" s="227" t="str">
        <f>IFERROR(IF(VLOOKUP(ROUNDUP(ROW(D79)/30,0),請求概要入力!$A$5:$G$24,3,FALSE)=0,"",VLOOKUP(ROUNDUP(ROW(D79)/30,0),請求概要入力!$A$5:$G$24,3,FALSE)),"")</f>
        <v>〇</v>
      </c>
      <c r="E79" s="228" t="str">
        <f>IFERROR(IF(VLOOKUP(ROUNDUP(ROW(E79)/30,0),請求概要入力!$A$5:$G$24,3,FALSE)=0,"",VLOOKUP(ROUNDUP(ROW(E79)/30,0),請求概要入力!$A$5:$G$24,3,FALSE)),"")</f>
        <v>〇</v>
      </c>
      <c r="G79" s="56">
        <v>45171</v>
      </c>
      <c r="H79" s="169" t="s">
        <v>146</v>
      </c>
      <c r="I79" s="170"/>
      <c r="J79" s="170"/>
      <c r="K79" s="171"/>
      <c r="L79" s="143">
        <v>20</v>
      </c>
      <c r="M79" s="57" t="s">
        <v>147</v>
      </c>
      <c r="N79" s="206">
        <v>180</v>
      </c>
      <c r="O79" s="207"/>
      <c r="P79" s="173">
        <f>IF((L79*N79)&lt;&gt;0,L79*N79,"")</f>
        <v>3600</v>
      </c>
      <c r="Q79" s="173"/>
      <c r="R79" s="174">
        <v>0.1</v>
      </c>
      <c r="S79" s="175"/>
    </row>
    <row r="80" spans="1:19" ht="16.5" customHeight="1">
      <c r="A80" s="208" t="s">
        <v>45</v>
      </c>
      <c r="B80" s="209"/>
      <c r="C80" s="209"/>
      <c r="D80" s="235" t="str" cm="1">
        <f t="array" ref="D80">_xlfn.XLOOKUP((ROW()-12)/34+1,請求概要入力!$A:$A,IF(請求概要入力!$G:$G="","",請求概要入力!$G:$G),"")</f>
        <v/>
      </c>
      <c r="E80" s="236" t="str">
        <f>IFERROR(IF(VLOOKUP(ROUNDUP(ROW(E80)/30,0),請求概要入力!$A$5:$G$24,3,FALSE)=0,"",VLOOKUP(ROUNDUP(ROW(E80)/30,0),請求概要入力!$A$5:$G$24,3,FALSE)),"")</f>
        <v>〇</v>
      </c>
      <c r="G80" s="58">
        <v>45171</v>
      </c>
      <c r="H80" s="169" t="s">
        <v>148</v>
      </c>
      <c r="I80" s="170"/>
      <c r="J80" s="170"/>
      <c r="K80" s="171"/>
      <c r="L80" s="143">
        <v>20</v>
      </c>
      <c r="M80" s="55" t="s">
        <v>147</v>
      </c>
      <c r="N80" s="206">
        <v>30</v>
      </c>
      <c r="O80" s="207"/>
      <c r="P80" s="173">
        <f>IF((L80*N80)&lt;&gt;0,L80*N80,"")</f>
        <v>600</v>
      </c>
      <c r="Q80" s="173"/>
      <c r="R80" s="174">
        <v>0</v>
      </c>
      <c r="S80" s="175"/>
    </row>
    <row r="81" spans="1:19" ht="16.5" customHeight="1">
      <c r="A81" s="208"/>
      <c r="B81" s="209"/>
      <c r="C81" s="209"/>
      <c r="D81" s="235" t="str">
        <f>IFERROR(IF(VLOOKUP(ROUNDUP(ROW(D81)/30,0),請求概要入力!$A$5:$G$24,3,FALSE)=0,"",VLOOKUP(ROUNDUP(ROW(D81)/30,0),請求概要入力!$A$5:$G$24,3,FALSE)),"")</f>
        <v>〇</v>
      </c>
      <c r="E81" s="236" t="str">
        <f>IFERROR(IF(VLOOKUP(ROUNDUP(ROW(E81)/30,0),請求概要入力!$A$5:$G$24,3,FALSE)=0,"",VLOOKUP(ROUNDUP(ROW(E81)/30,0),請求概要入力!$A$5:$G$24,3,FALSE)),"")</f>
        <v>〇</v>
      </c>
      <c r="G81" s="58"/>
      <c r="H81" s="169"/>
      <c r="I81" s="170"/>
      <c r="J81" s="170"/>
      <c r="K81" s="171"/>
      <c r="L81" s="143"/>
      <c r="M81" s="57"/>
      <c r="N81" s="172"/>
      <c r="O81" s="172"/>
      <c r="P81" s="173" t="str">
        <f>IF((L81*N81)&lt;&gt;0,L81*N81,"")</f>
        <v/>
      </c>
      <c r="Q81" s="173"/>
      <c r="R81" s="174"/>
      <c r="S81" s="175"/>
    </row>
    <row r="82" spans="1:19" ht="16.5" customHeight="1">
      <c r="A82" s="237" t="s">
        <v>47</v>
      </c>
      <c r="B82" s="238"/>
      <c r="C82" s="238"/>
      <c r="D82" s="210" t="str" cm="1">
        <f t="array" ref="D82">IF(ISNUMBER(D80),IF(D80&gt;0,IF(_xlfn.XLOOKUP((ROW()-14)/34+1,請求概要入力!$A:$A,IF(請求概要入力!$H:$H="","",請求概要入力!$H:$H),"")="",0,_xlfn.XLOOKUP((ROW()-14)/34+1,請求概要入力!$A:$A,IF(請求概要入力!$H:$H="","",請求概要入力!$H:$H),"")),""),"")</f>
        <v/>
      </c>
      <c r="E82" s="211"/>
      <c r="G82" s="58"/>
      <c r="H82" s="169"/>
      <c r="I82" s="170"/>
      <c r="J82" s="170"/>
      <c r="K82" s="171"/>
      <c r="L82" s="143"/>
      <c r="M82" s="55"/>
      <c r="N82" s="206"/>
      <c r="O82" s="207"/>
      <c r="P82" s="173" t="str">
        <f t="shared" ref="P82:P95" si="4">IF((L82*N82)&lt;&gt;0,L82*N82,"")</f>
        <v/>
      </c>
      <c r="Q82" s="173"/>
      <c r="R82" s="174"/>
      <c r="S82" s="175"/>
    </row>
    <row r="83" spans="1:19" ht="16.5" customHeight="1">
      <c r="A83" s="237"/>
      <c r="B83" s="238"/>
      <c r="C83" s="238"/>
      <c r="D83" s="210"/>
      <c r="E83" s="211"/>
      <c r="G83" s="58"/>
      <c r="H83" s="169"/>
      <c r="I83" s="170"/>
      <c r="J83" s="170"/>
      <c r="K83" s="171"/>
      <c r="L83" s="143"/>
      <c r="M83" s="57"/>
      <c r="N83" s="206"/>
      <c r="O83" s="207"/>
      <c r="P83" s="173" t="str">
        <f t="shared" si="4"/>
        <v/>
      </c>
      <c r="Q83" s="173"/>
      <c r="R83" s="174"/>
      <c r="S83" s="175"/>
    </row>
    <row r="84" spans="1:19" ht="16.5" customHeight="1">
      <c r="A84" s="208" t="s">
        <v>48</v>
      </c>
      <c r="B84" s="209"/>
      <c r="C84" s="209"/>
      <c r="D84" s="210" t="str">
        <f>IF(ISNUMBER(D80),IF(D80&gt;0,J99,""),"")</f>
        <v/>
      </c>
      <c r="E84" s="211"/>
      <c r="G84" s="58"/>
      <c r="H84" s="169"/>
      <c r="I84" s="170"/>
      <c r="J84" s="170"/>
      <c r="K84" s="171"/>
      <c r="L84" s="143"/>
      <c r="M84" s="57"/>
      <c r="N84" s="172"/>
      <c r="O84" s="172"/>
      <c r="P84" s="173" t="str">
        <f t="shared" si="4"/>
        <v/>
      </c>
      <c r="Q84" s="173"/>
      <c r="R84" s="174"/>
      <c r="S84" s="175"/>
    </row>
    <row r="85" spans="1:19" ht="16.5" customHeight="1">
      <c r="A85" s="208"/>
      <c r="B85" s="209"/>
      <c r="C85" s="209"/>
      <c r="D85" s="210"/>
      <c r="E85" s="211"/>
      <c r="G85" s="58"/>
      <c r="H85" s="169"/>
      <c r="I85" s="170"/>
      <c r="J85" s="170"/>
      <c r="K85" s="171"/>
      <c r="L85" s="143"/>
      <c r="M85" s="57"/>
      <c r="N85" s="172"/>
      <c r="O85" s="172"/>
      <c r="P85" s="173" t="str">
        <f t="shared" si="4"/>
        <v/>
      </c>
      <c r="Q85" s="173"/>
      <c r="R85" s="174"/>
      <c r="S85" s="175"/>
    </row>
    <row r="86" spans="1:19" ht="16.5" customHeight="1">
      <c r="A86" s="208" t="s">
        <v>56</v>
      </c>
      <c r="B86" s="209"/>
      <c r="C86" s="209"/>
      <c r="D86" s="210" t="str">
        <f>IFERROR(D80-D82-D84,"")</f>
        <v/>
      </c>
      <c r="E86" s="211"/>
      <c r="G86" s="58"/>
      <c r="H86" s="169"/>
      <c r="I86" s="170"/>
      <c r="J86" s="170"/>
      <c r="K86" s="171"/>
      <c r="L86" s="143"/>
      <c r="M86" s="57"/>
      <c r="N86" s="172"/>
      <c r="O86" s="172"/>
      <c r="P86" s="173" t="str">
        <f t="shared" si="4"/>
        <v/>
      </c>
      <c r="Q86" s="173"/>
      <c r="R86" s="174"/>
      <c r="S86" s="175"/>
    </row>
    <row r="87" spans="1:19" ht="16.5" customHeight="1" thickBot="1">
      <c r="A87" s="212"/>
      <c r="B87" s="213"/>
      <c r="C87" s="213"/>
      <c r="D87" s="214"/>
      <c r="E87" s="215"/>
      <c r="G87" s="58"/>
      <c r="H87" s="169"/>
      <c r="I87" s="170"/>
      <c r="J87" s="170"/>
      <c r="K87" s="171"/>
      <c r="L87" s="143"/>
      <c r="M87" s="57"/>
      <c r="N87" s="172"/>
      <c r="O87" s="172"/>
      <c r="P87" s="173" t="str">
        <f t="shared" si="4"/>
        <v/>
      </c>
      <c r="Q87" s="173"/>
      <c r="R87" s="174"/>
      <c r="S87" s="175"/>
    </row>
    <row r="88" spans="1:19" ht="16.5" customHeight="1" thickBot="1">
      <c r="A88" s="196" t="s">
        <v>116</v>
      </c>
      <c r="B88" s="196"/>
      <c r="C88" s="196"/>
      <c r="D88" s="196"/>
      <c r="E88" s="196"/>
      <c r="G88" s="58"/>
      <c r="H88" s="169"/>
      <c r="I88" s="170"/>
      <c r="J88" s="170"/>
      <c r="K88" s="171"/>
      <c r="L88" s="143"/>
      <c r="M88" s="57"/>
      <c r="N88" s="172"/>
      <c r="O88" s="172"/>
      <c r="P88" s="173" t="str">
        <f t="shared" si="4"/>
        <v/>
      </c>
      <c r="Q88" s="173"/>
      <c r="R88" s="174"/>
      <c r="S88" s="175"/>
    </row>
    <row r="89" spans="1:19" ht="16.5" customHeight="1" thickBot="1">
      <c r="A89" s="197" t="s">
        <v>34</v>
      </c>
      <c r="B89" s="198"/>
      <c r="C89" s="109" t="s">
        <v>35</v>
      </c>
      <c r="D89" s="110" t="s">
        <v>57</v>
      </c>
      <c r="E89" s="111" t="s">
        <v>58</v>
      </c>
      <c r="G89" s="58"/>
      <c r="H89" s="169"/>
      <c r="I89" s="170"/>
      <c r="J89" s="170"/>
      <c r="K89" s="171"/>
      <c r="L89" s="143"/>
      <c r="M89" s="57"/>
      <c r="N89" s="172"/>
      <c r="O89" s="172"/>
      <c r="P89" s="173" t="str">
        <f t="shared" si="4"/>
        <v/>
      </c>
      <c r="Q89" s="173"/>
      <c r="R89" s="174"/>
      <c r="S89" s="175"/>
    </row>
    <row r="90" spans="1:19" ht="16.5" customHeight="1">
      <c r="A90" s="202"/>
      <c r="B90" s="203"/>
      <c r="C90" s="112"/>
      <c r="D90" s="113"/>
      <c r="E90" s="114"/>
      <c r="G90" s="58"/>
      <c r="H90" s="169"/>
      <c r="I90" s="170"/>
      <c r="J90" s="170"/>
      <c r="K90" s="171"/>
      <c r="L90" s="143"/>
      <c r="M90" s="57"/>
      <c r="N90" s="172"/>
      <c r="O90" s="172"/>
      <c r="P90" s="173" t="str">
        <f t="shared" si="4"/>
        <v/>
      </c>
      <c r="Q90" s="173"/>
      <c r="R90" s="174"/>
      <c r="S90" s="175"/>
    </row>
    <row r="91" spans="1:19" ht="16.5" customHeight="1">
      <c r="A91" s="204"/>
      <c r="B91" s="205"/>
      <c r="C91" s="108"/>
      <c r="D91" s="115"/>
      <c r="E91" s="116"/>
      <c r="G91" s="58"/>
      <c r="H91" s="169"/>
      <c r="I91" s="170"/>
      <c r="J91" s="170"/>
      <c r="K91" s="171"/>
      <c r="L91" s="143"/>
      <c r="M91" s="57"/>
      <c r="N91" s="206"/>
      <c r="O91" s="207"/>
      <c r="P91" s="173" t="str">
        <f t="shared" si="4"/>
        <v/>
      </c>
      <c r="Q91" s="173"/>
      <c r="R91" s="174"/>
      <c r="S91" s="175"/>
    </row>
    <row r="92" spans="1:19" ht="16.5" customHeight="1">
      <c r="A92" s="204"/>
      <c r="B92" s="205"/>
      <c r="C92" s="108"/>
      <c r="D92" s="115"/>
      <c r="E92" s="116"/>
      <c r="G92" s="58"/>
      <c r="H92" s="169"/>
      <c r="I92" s="170"/>
      <c r="J92" s="170"/>
      <c r="K92" s="171"/>
      <c r="L92" s="143"/>
      <c r="M92" s="57"/>
      <c r="N92" s="172"/>
      <c r="O92" s="172"/>
      <c r="P92" s="173" t="str">
        <f t="shared" si="4"/>
        <v/>
      </c>
      <c r="Q92" s="173"/>
      <c r="R92" s="174"/>
      <c r="S92" s="175"/>
    </row>
    <row r="93" spans="1:19" ht="16.5" customHeight="1">
      <c r="A93" s="204"/>
      <c r="B93" s="205"/>
      <c r="C93" s="108"/>
      <c r="D93" s="115"/>
      <c r="E93" s="116"/>
      <c r="G93" s="58"/>
      <c r="H93" s="169"/>
      <c r="I93" s="170"/>
      <c r="J93" s="170"/>
      <c r="K93" s="171"/>
      <c r="L93" s="143"/>
      <c r="M93" s="57"/>
      <c r="N93" s="172"/>
      <c r="O93" s="172"/>
      <c r="P93" s="173" t="str">
        <f t="shared" si="4"/>
        <v/>
      </c>
      <c r="Q93" s="173"/>
      <c r="R93" s="174"/>
      <c r="S93" s="175"/>
    </row>
    <row r="94" spans="1:19" ht="16.5" customHeight="1" thickBot="1">
      <c r="A94" s="167"/>
      <c r="B94" s="168"/>
      <c r="C94" s="117"/>
      <c r="D94" s="118"/>
      <c r="E94" s="119"/>
      <c r="G94" s="58"/>
      <c r="H94" s="169"/>
      <c r="I94" s="170"/>
      <c r="J94" s="170"/>
      <c r="K94" s="171"/>
      <c r="L94" s="143"/>
      <c r="M94" s="57"/>
      <c r="N94" s="172"/>
      <c r="O94" s="172"/>
      <c r="P94" s="173" t="str">
        <f t="shared" si="4"/>
        <v/>
      </c>
      <c r="Q94" s="173"/>
      <c r="R94" s="174"/>
      <c r="S94" s="175"/>
    </row>
    <row r="95" spans="1:19" ht="16.5" customHeight="1">
      <c r="A95" s="176" t="s">
        <v>117</v>
      </c>
      <c r="B95" s="176"/>
      <c r="C95" s="176"/>
      <c r="D95" s="176"/>
      <c r="E95" s="176"/>
      <c r="G95" s="59"/>
      <c r="H95" s="177"/>
      <c r="I95" s="178"/>
      <c r="J95" s="178"/>
      <c r="K95" s="179"/>
      <c r="L95" s="144"/>
      <c r="M95" s="60"/>
      <c r="N95" s="180"/>
      <c r="O95" s="181"/>
      <c r="P95" s="173" t="str">
        <f t="shared" si="4"/>
        <v/>
      </c>
      <c r="Q95" s="173"/>
      <c r="R95" s="182"/>
      <c r="S95" s="183"/>
    </row>
    <row r="96" spans="1:19" ht="16.5" customHeight="1">
      <c r="A96" s="184" t="s">
        <v>95</v>
      </c>
      <c r="B96" s="185"/>
      <c r="C96" s="186" t="str">
        <f>_xlfn.CONCAT(基本情報入力!$C$10,"　",基本情報入力!$C$11)</f>
        <v>浦和銀行　本太支店</v>
      </c>
      <c r="D96" s="187"/>
      <c r="E96" s="188"/>
      <c r="G96" s="85"/>
      <c r="H96" s="83" t="s">
        <v>51</v>
      </c>
      <c r="I96" s="61"/>
      <c r="J96" s="189">
        <f>SUMIF(R78:S95,0.1,P78:Q95)</f>
        <v>3600</v>
      </c>
      <c r="K96" s="189"/>
      <c r="L96" s="120"/>
      <c r="M96" s="121" t="s">
        <v>89</v>
      </c>
      <c r="N96" s="190">
        <f>IF($U$4="１－四捨五入",ROUND($J96*0.1,0),IF($U$4="２－切り捨て",ROUNDDOWN($J96*0.1,0),IF($U$4="３－切り上げ",ROUNDUP($J96*0.1,0),"端数処理方法を選択")))</f>
        <v>360</v>
      </c>
      <c r="O96" s="190"/>
      <c r="P96" s="62" t="s">
        <v>58</v>
      </c>
      <c r="Q96" s="191">
        <f>IF(N96="端数処理方法を選択","端数処理方法を選択",SUM(J96,N96))</f>
        <v>3960</v>
      </c>
      <c r="R96" s="191"/>
      <c r="S96" s="192"/>
    </row>
    <row r="97" spans="1:19" ht="16.5" customHeight="1">
      <c r="A97" s="147" t="s">
        <v>94</v>
      </c>
      <c r="B97" s="148"/>
      <c r="C97" s="122" t="str">
        <f>基本情報入力!$C$12</f>
        <v>普通</v>
      </c>
      <c r="D97" s="193" t="str">
        <f>TEXT(基本情報入力!$C$13,"0000000")</f>
        <v>0008611</v>
      </c>
      <c r="E97" s="194"/>
      <c r="G97" s="86"/>
      <c r="H97" s="84" t="s">
        <v>42</v>
      </c>
      <c r="I97" s="63"/>
      <c r="J97" s="195">
        <f>SUMIF(R78:S95,0.08,P78:Q95)</f>
        <v>3000</v>
      </c>
      <c r="K97" s="195"/>
      <c r="L97" s="123"/>
      <c r="M97" s="124" t="s">
        <v>89</v>
      </c>
      <c r="N97" s="199">
        <f>IF($U$4="１－四捨五入",ROUND($J97*0.08,0),IF($U$4="２－切り捨て",ROUNDDOWN($J97*0.08,0),IF($U$4="３－切り上げ",ROUNDUP($J97*0.08,0),"端数処理方法を選択")))</f>
        <v>240</v>
      </c>
      <c r="O97" s="199"/>
      <c r="P97" s="140" t="s">
        <v>58</v>
      </c>
      <c r="Q97" s="200">
        <f t="shared" ref="Q97:Q98" si="5">IF(N97="端数処理方法を選択","端数処理方法を選択",SUM(J97,N97))</f>
        <v>3240</v>
      </c>
      <c r="R97" s="200"/>
      <c r="S97" s="201"/>
    </row>
    <row r="98" spans="1:19" ht="16.5" customHeight="1">
      <c r="A98" s="147" t="s">
        <v>92</v>
      </c>
      <c r="B98" s="148"/>
      <c r="C98" s="149" t="str">
        <f>_xlfn.CONCAT(基本情報入力!$C$14)</f>
        <v>日清商事株式会社</v>
      </c>
      <c r="D98" s="149"/>
      <c r="E98" s="150"/>
      <c r="G98" s="87"/>
      <c r="H98" s="139" t="s">
        <v>112</v>
      </c>
      <c r="I98" s="64"/>
      <c r="J98" s="151">
        <f>SUMIF(R78:S95,0,P78:Q95)</f>
        <v>600</v>
      </c>
      <c r="K98" s="151"/>
      <c r="L98" s="125"/>
      <c r="M98" s="126"/>
      <c r="N98" s="152" t="s">
        <v>113</v>
      </c>
      <c r="O98" s="152"/>
      <c r="P98" s="141"/>
      <c r="Q98" s="153">
        <f t="shared" si="5"/>
        <v>600</v>
      </c>
      <c r="R98" s="153"/>
      <c r="S98" s="154"/>
    </row>
    <row r="99" spans="1:19" ht="16.5" customHeight="1" thickBot="1">
      <c r="A99" s="155" t="s">
        <v>93</v>
      </c>
      <c r="B99" s="156"/>
      <c r="C99" s="157" t="str">
        <f>_xlfn.CONCAT(基本情報入力!$C$15)</f>
        <v>ニッセイショウジ（カ</v>
      </c>
      <c r="D99" s="157"/>
      <c r="E99" s="158"/>
      <c r="G99" s="127"/>
      <c r="H99" s="128" t="s">
        <v>90</v>
      </c>
      <c r="I99" s="129"/>
      <c r="J99" s="159">
        <f>SUM(J96:K98)</f>
        <v>7200</v>
      </c>
      <c r="K99" s="159"/>
      <c r="L99" s="130"/>
      <c r="M99" s="129" t="s">
        <v>91</v>
      </c>
      <c r="N99" s="159">
        <f>SUM(N96:O98)</f>
        <v>600</v>
      </c>
      <c r="O99" s="159"/>
      <c r="P99" s="131" t="s">
        <v>114</v>
      </c>
      <c r="Q99" s="159">
        <f>SUM(Q96:S98)</f>
        <v>7800</v>
      </c>
      <c r="R99" s="159"/>
      <c r="S99" s="160"/>
    </row>
    <row r="100" spans="1:19" ht="8.25" customHeight="1" thickTop="1">
      <c r="B100" s="132"/>
    </row>
    <row r="101" spans="1:19">
      <c r="I101" s="133"/>
      <c r="J101" s="134"/>
      <c r="K101" s="134"/>
      <c r="L101" s="135"/>
      <c r="M101" s="134"/>
      <c r="N101" s="134"/>
      <c r="O101" s="134"/>
      <c r="P101" s="134"/>
      <c r="Q101" s="134"/>
      <c r="R101" s="161"/>
      <c r="S101" s="162"/>
    </row>
    <row r="102" spans="1:19" ht="40.5" customHeight="1">
      <c r="A102" s="163" t="s">
        <v>40</v>
      </c>
      <c r="B102" s="163"/>
      <c r="C102" s="164"/>
      <c r="D102" s="164"/>
      <c r="E102" s="164"/>
      <c r="F102" s="164"/>
      <c r="G102" s="164"/>
      <c r="H102" s="164"/>
      <c r="I102" s="136"/>
      <c r="J102" s="137"/>
      <c r="K102" s="137"/>
      <c r="L102" s="137"/>
      <c r="M102" s="137"/>
      <c r="N102" s="137"/>
      <c r="O102" s="137"/>
      <c r="P102" s="137"/>
      <c r="Q102" s="137"/>
      <c r="R102" s="165"/>
      <c r="S102" s="166"/>
    </row>
    <row r="103" spans="1:19">
      <c r="A103" t="s">
        <v>16</v>
      </c>
      <c r="P103" s="88" t="s">
        <v>43</v>
      </c>
      <c r="Q103" s="239">
        <f>請求概要入力!$E$2</f>
        <v>45189</v>
      </c>
      <c r="R103" s="239"/>
      <c r="S103" s="239"/>
    </row>
    <row r="104" spans="1:19" ht="28.5">
      <c r="A104" s="240" t="s">
        <v>41</v>
      </c>
      <c r="B104" s="240"/>
      <c r="C104" s="240"/>
      <c r="D104" s="240"/>
      <c r="E104" s="240"/>
      <c r="F104" s="240"/>
      <c r="G104" s="240"/>
      <c r="H104" s="240"/>
      <c r="I104" s="240"/>
      <c r="J104" s="240"/>
      <c r="K104" s="240"/>
      <c r="L104" s="240"/>
      <c r="M104" s="240"/>
      <c r="N104" s="240"/>
      <c r="O104" s="240"/>
      <c r="P104" s="240"/>
      <c r="Q104" s="240"/>
      <c r="R104" s="240"/>
      <c r="S104" s="240"/>
    </row>
    <row r="105" spans="1:19" ht="18" customHeight="1">
      <c r="B105" s="241" t="s">
        <v>18</v>
      </c>
      <c r="C105" s="241"/>
      <c r="D105" s="241"/>
      <c r="L105" s="89"/>
      <c r="M105" s="90" t="s">
        <v>7</v>
      </c>
      <c r="N105" s="242" t="str">
        <f>_xlfn.CONCAT(基本情報入力!$C$2)</f>
        <v>埼玉県さいたま市浦和区本太１－９－△</v>
      </c>
      <c r="O105" s="242"/>
      <c r="P105" s="242"/>
      <c r="Q105" s="242"/>
      <c r="R105" s="242"/>
      <c r="S105" s="243"/>
    </row>
    <row r="106" spans="1:19" ht="18" customHeight="1">
      <c r="D106" s="92"/>
      <c r="F106" s="93"/>
      <c r="H106" s="94"/>
      <c r="I106" s="94"/>
      <c r="J106" s="94"/>
      <c r="L106" s="89"/>
      <c r="M106" s="95" t="s">
        <v>9</v>
      </c>
      <c r="N106" s="244" t="str">
        <f>_xlfn.CONCAT(基本情報入力!$C$3)</f>
        <v>日清商事株式会社</v>
      </c>
      <c r="O106" s="244"/>
      <c r="P106" s="244"/>
      <c r="Q106" s="244"/>
      <c r="R106" s="244"/>
      <c r="S106" s="245" t="s">
        <v>100</v>
      </c>
    </row>
    <row r="107" spans="1:19" ht="18" customHeight="1">
      <c r="B107" s="96" t="s">
        <v>30</v>
      </c>
      <c r="C107" s="97" t="str" cm="1">
        <f t="array" ref="C107">_xlfn.XLOOKUP((ROW()-5)/34+1,請求概要入力!$A:$A,IF(請求概要入力!$D:$D="","",請求概要入力!$D:$D),"")</f>
        <v/>
      </c>
      <c r="D107" s="92"/>
      <c r="E107" s="98" t="s">
        <v>17</v>
      </c>
      <c r="F107" s="246">
        <f>基本情報入力!$C$7</f>
        <v>8611</v>
      </c>
      <c r="G107" s="246"/>
      <c r="H107" s="99"/>
      <c r="I107" s="100"/>
      <c r="J107" s="100"/>
      <c r="K107" s="100"/>
      <c r="L107" s="101"/>
      <c r="M107" s="102"/>
      <c r="N107" s="247" t="str">
        <f>_xlfn.CONCAT(基本情報入力!$C$4)</f>
        <v>代表取締役　日清 太郎</v>
      </c>
      <c r="O107" s="247"/>
      <c r="P107" s="247"/>
      <c r="Q107" s="247"/>
      <c r="R107" s="247"/>
      <c r="S107" s="245"/>
    </row>
    <row r="108" spans="1:19" ht="18" customHeight="1">
      <c r="E108" s="93"/>
      <c r="F108" s="93"/>
      <c r="G108" s="93"/>
      <c r="H108" s="93"/>
      <c r="I108" s="93"/>
      <c r="J108" s="93"/>
      <c r="K108" s="103"/>
      <c r="L108" s="89"/>
      <c r="M108" s="95" t="s">
        <v>27</v>
      </c>
      <c r="N108" s="248" t="str">
        <f>_xlfn.CONCAT(基本情報入力!$C$5)</f>
        <v>048-885-861X</v>
      </c>
      <c r="O108" s="248"/>
      <c r="P108" s="142" t="s">
        <v>28</v>
      </c>
      <c r="Q108" s="248" t="str">
        <f>_xlfn.CONCAT(基本情報入力!$C$6)</f>
        <v>048-885-861X</v>
      </c>
      <c r="R108" s="248"/>
      <c r="S108" s="249"/>
    </row>
    <row r="109" spans="1:19" ht="18" customHeight="1">
      <c r="B109" s="96" t="s">
        <v>31</v>
      </c>
      <c r="C109" s="250" t="str" cm="1">
        <f t="array" ref="C109">_xlfn.XLOOKUP((ROW()-7)/34+1,請求概要入力!$A:$A,IF(請求概要入力!$E:$E="","",請求概要入力!$E:$E),"")</f>
        <v/>
      </c>
      <c r="D109" s="250"/>
      <c r="E109" s="250"/>
      <c r="F109" s="250"/>
      <c r="G109" s="250"/>
      <c r="H109" s="250"/>
      <c r="I109" s="250"/>
      <c r="J109" s="250"/>
      <c r="K109" s="250"/>
      <c r="L109" s="104"/>
      <c r="M109" s="105"/>
      <c r="N109" s="251" t="s">
        <v>59</v>
      </c>
      <c r="O109" s="251"/>
      <c r="P109" s="251" t="str">
        <f>_xlfn.CONCAT(基本情報入力!$C$8)</f>
        <v>T50300010025XX</v>
      </c>
      <c r="Q109" s="251"/>
      <c r="R109" s="251"/>
      <c r="S109" s="252"/>
    </row>
    <row r="110" spans="1:19" ht="8.25" customHeight="1" thickBot="1"/>
    <row r="111" spans="1:19" ht="15" customHeight="1" thickBot="1">
      <c r="A111" s="216" t="s">
        <v>115</v>
      </c>
      <c r="B111" s="216"/>
      <c r="C111" s="216"/>
      <c r="D111" s="216"/>
      <c r="E111" s="216"/>
      <c r="G111" s="106" t="s">
        <v>10</v>
      </c>
      <c r="H111" s="217" t="s">
        <v>36</v>
      </c>
      <c r="I111" s="218"/>
      <c r="J111" s="218"/>
      <c r="K111" s="219"/>
      <c r="L111" s="107" t="s">
        <v>37</v>
      </c>
      <c r="M111" s="107" t="s">
        <v>1</v>
      </c>
      <c r="N111" s="220" t="s">
        <v>38</v>
      </c>
      <c r="O111" s="220"/>
      <c r="P111" s="220" t="s">
        <v>39</v>
      </c>
      <c r="Q111" s="220"/>
      <c r="R111" s="221" t="s">
        <v>52</v>
      </c>
      <c r="S111" s="222"/>
    </row>
    <row r="112" spans="1:19" ht="16.5" customHeight="1">
      <c r="A112" s="223" t="s">
        <v>29</v>
      </c>
      <c r="B112" s="224"/>
      <c r="C112" s="224"/>
      <c r="D112" s="225" t="str" cm="1">
        <f t="array" ref="D112">_xlfn.XLOOKUP((ROW()-10)/34+1,請求概要入力!$A:$A,IF(請求概要入力!$F:$F="","",請求概要入力!$F:$F),"")</f>
        <v/>
      </c>
      <c r="E112" s="226" t="str">
        <f>IFERROR(IF(VLOOKUP(ROUNDUP(ROW(E112)/30,0),請求概要入力!$A$5:$G$24,3,FALSE)=0,"",VLOOKUP(ROUNDUP(ROW(E112)/30,0),請求概要入力!$A$5:$G$24,3,FALSE)),"")</f>
        <v/>
      </c>
      <c r="G112" s="54"/>
      <c r="H112" s="229"/>
      <c r="I112" s="230"/>
      <c r="J112" s="230"/>
      <c r="K112" s="231"/>
      <c r="L112" s="143"/>
      <c r="M112" s="55"/>
      <c r="N112" s="232"/>
      <c r="O112" s="232"/>
      <c r="P112" s="173" t="str">
        <f>IF((L112*N112)&lt;&gt;0,L112*N112,"")</f>
        <v/>
      </c>
      <c r="Q112" s="173"/>
      <c r="R112" s="233"/>
      <c r="S112" s="234"/>
    </row>
    <row r="113" spans="1:19" ht="16.5" customHeight="1">
      <c r="A113" s="208"/>
      <c r="B113" s="209"/>
      <c r="C113" s="209"/>
      <c r="D113" s="227" t="str">
        <f>IFERROR(IF(VLOOKUP(ROUNDUP(ROW(D113)/30,0),請求概要入力!$A$5:$G$24,3,FALSE)=0,"",VLOOKUP(ROUNDUP(ROW(D113)/30,0),請求概要入力!$A$5:$G$24,3,FALSE)),"")</f>
        <v/>
      </c>
      <c r="E113" s="228" t="str">
        <f>IFERROR(IF(VLOOKUP(ROUNDUP(ROW(E113)/30,0),請求概要入力!$A$5:$G$24,3,FALSE)=0,"",VLOOKUP(ROUNDUP(ROW(E113)/30,0),請求概要入力!$A$5:$G$24,3,FALSE)),"")</f>
        <v/>
      </c>
      <c r="G113" s="56"/>
      <c r="H113" s="169"/>
      <c r="I113" s="170"/>
      <c r="J113" s="170"/>
      <c r="K113" s="171"/>
      <c r="L113" s="143"/>
      <c r="M113" s="57"/>
      <c r="N113" s="172"/>
      <c r="O113" s="172"/>
      <c r="P113" s="173" t="str">
        <f t="shared" ref="P113:P129" si="6">IF((L113*N113)&lt;&gt;0,L113*N113,"")</f>
        <v/>
      </c>
      <c r="Q113" s="173"/>
      <c r="R113" s="174"/>
      <c r="S113" s="175"/>
    </row>
    <row r="114" spans="1:19" ht="16.5" customHeight="1">
      <c r="A114" s="208" t="s">
        <v>45</v>
      </c>
      <c r="B114" s="209"/>
      <c r="C114" s="209"/>
      <c r="D114" s="235" t="str" cm="1">
        <f t="array" ref="D114">_xlfn.XLOOKUP((ROW()-12)/34+1,請求概要入力!$A:$A,IF(請求概要入力!$G:$G="","",請求概要入力!$G:$G),"")</f>
        <v/>
      </c>
      <c r="E114" s="236" t="str">
        <f>IFERROR(IF(VLOOKUP(ROUNDUP(ROW(E114)/30,0),請求概要入力!$A$5:$G$24,3,FALSE)=0,"",VLOOKUP(ROUNDUP(ROW(E114)/30,0),請求概要入力!$A$5:$G$24,3,FALSE)),"")</f>
        <v/>
      </c>
      <c r="G114" s="58"/>
      <c r="H114" s="169"/>
      <c r="I114" s="170"/>
      <c r="J114" s="170"/>
      <c r="K114" s="171"/>
      <c r="L114" s="143"/>
      <c r="M114" s="55"/>
      <c r="N114" s="232"/>
      <c r="O114" s="232"/>
      <c r="P114" s="173" t="str">
        <f t="shared" si="6"/>
        <v/>
      </c>
      <c r="Q114" s="173"/>
      <c r="R114" s="174"/>
      <c r="S114" s="175"/>
    </row>
    <row r="115" spans="1:19" ht="16.5" customHeight="1">
      <c r="A115" s="208"/>
      <c r="B115" s="209"/>
      <c r="C115" s="209"/>
      <c r="D115" s="235" t="str">
        <f>IFERROR(IF(VLOOKUP(ROUNDUP(ROW(D115)/30,0),請求概要入力!$A$5:$G$24,3,FALSE)=0,"",VLOOKUP(ROUNDUP(ROW(D115)/30,0),請求概要入力!$A$5:$G$24,3,FALSE)),"")</f>
        <v/>
      </c>
      <c r="E115" s="236" t="str">
        <f>IFERROR(IF(VLOOKUP(ROUNDUP(ROW(E115)/30,0),請求概要入力!$A$5:$G$24,3,FALSE)=0,"",VLOOKUP(ROUNDUP(ROW(E115)/30,0),請求概要入力!$A$5:$G$24,3,FALSE)),"")</f>
        <v/>
      </c>
      <c r="G115" s="58"/>
      <c r="H115" s="169"/>
      <c r="I115" s="170"/>
      <c r="J115" s="170"/>
      <c r="K115" s="171"/>
      <c r="L115" s="143"/>
      <c r="M115" s="57"/>
      <c r="N115" s="172"/>
      <c r="O115" s="172"/>
      <c r="P115" s="173" t="str">
        <f t="shared" si="6"/>
        <v/>
      </c>
      <c r="Q115" s="173"/>
      <c r="R115" s="174"/>
      <c r="S115" s="175"/>
    </row>
    <row r="116" spans="1:19" ht="16.5" customHeight="1">
      <c r="A116" s="237" t="s">
        <v>47</v>
      </c>
      <c r="B116" s="238"/>
      <c r="C116" s="238"/>
      <c r="D116" s="210" t="str" cm="1">
        <f t="array" ref="D116">IF(ISNUMBER(D114),IF(D114&gt;0,IF(_xlfn.XLOOKUP((ROW()-14)/34+1,請求概要入力!$A:$A,IF(請求概要入力!$H:$H="","",請求概要入力!$H:$H),"")="",0,_xlfn.XLOOKUP((ROW()-14)/34+1,請求概要入力!$A:$A,IF(請求概要入力!$H:$H="","",請求概要入力!$H:$H),"")),""),"")</f>
        <v/>
      </c>
      <c r="E116" s="211"/>
      <c r="G116" s="58"/>
      <c r="H116" s="169"/>
      <c r="I116" s="170"/>
      <c r="J116" s="170"/>
      <c r="K116" s="171"/>
      <c r="L116" s="143"/>
      <c r="M116" s="55"/>
      <c r="N116" s="206"/>
      <c r="O116" s="207"/>
      <c r="P116" s="173" t="str">
        <f t="shared" si="6"/>
        <v/>
      </c>
      <c r="Q116" s="173"/>
      <c r="R116" s="174"/>
      <c r="S116" s="175"/>
    </row>
    <row r="117" spans="1:19" ht="16.5" customHeight="1">
      <c r="A117" s="237"/>
      <c r="B117" s="238"/>
      <c r="C117" s="238"/>
      <c r="D117" s="210"/>
      <c r="E117" s="211"/>
      <c r="G117" s="58"/>
      <c r="H117" s="169"/>
      <c r="I117" s="170"/>
      <c r="J117" s="170"/>
      <c r="K117" s="171"/>
      <c r="L117" s="143"/>
      <c r="M117" s="57"/>
      <c r="N117" s="206"/>
      <c r="O117" s="207"/>
      <c r="P117" s="173" t="str">
        <f t="shared" si="6"/>
        <v/>
      </c>
      <c r="Q117" s="173"/>
      <c r="R117" s="174"/>
      <c r="S117" s="175"/>
    </row>
    <row r="118" spans="1:19" ht="16.5" customHeight="1">
      <c r="A118" s="208" t="s">
        <v>48</v>
      </c>
      <c r="B118" s="209"/>
      <c r="C118" s="209"/>
      <c r="D118" s="210" t="str">
        <f>IF(ISNUMBER(D114),IF(D114&gt;0,J133,""),"")</f>
        <v/>
      </c>
      <c r="E118" s="211"/>
      <c r="G118" s="58"/>
      <c r="H118" s="169"/>
      <c r="I118" s="170"/>
      <c r="J118" s="170"/>
      <c r="K118" s="171"/>
      <c r="L118" s="143"/>
      <c r="M118" s="57"/>
      <c r="N118" s="172"/>
      <c r="O118" s="172"/>
      <c r="P118" s="173" t="str">
        <f t="shared" si="6"/>
        <v/>
      </c>
      <c r="Q118" s="173"/>
      <c r="R118" s="174"/>
      <c r="S118" s="175"/>
    </row>
    <row r="119" spans="1:19" ht="16.5" customHeight="1">
      <c r="A119" s="208"/>
      <c r="B119" s="209"/>
      <c r="C119" s="209"/>
      <c r="D119" s="210"/>
      <c r="E119" s="211"/>
      <c r="G119" s="58"/>
      <c r="H119" s="169"/>
      <c r="I119" s="170"/>
      <c r="J119" s="170"/>
      <c r="K119" s="171"/>
      <c r="L119" s="143"/>
      <c r="M119" s="57"/>
      <c r="N119" s="172"/>
      <c r="O119" s="172"/>
      <c r="P119" s="173" t="str">
        <f t="shared" si="6"/>
        <v/>
      </c>
      <c r="Q119" s="173"/>
      <c r="R119" s="174"/>
      <c r="S119" s="175"/>
    </row>
    <row r="120" spans="1:19" ht="16.5" customHeight="1">
      <c r="A120" s="208" t="s">
        <v>56</v>
      </c>
      <c r="B120" s="209"/>
      <c r="C120" s="209"/>
      <c r="D120" s="210" t="str">
        <f>IFERROR(D114-D116-D118,"")</f>
        <v/>
      </c>
      <c r="E120" s="211"/>
      <c r="G120" s="58"/>
      <c r="H120" s="169"/>
      <c r="I120" s="170"/>
      <c r="J120" s="170"/>
      <c r="K120" s="171"/>
      <c r="L120" s="143"/>
      <c r="M120" s="57"/>
      <c r="N120" s="172"/>
      <c r="O120" s="172"/>
      <c r="P120" s="173" t="str">
        <f t="shared" si="6"/>
        <v/>
      </c>
      <c r="Q120" s="173"/>
      <c r="R120" s="174"/>
      <c r="S120" s="175"/>
    </row>
    <row r="121" spans="1:19" ht="16.5" customHeight="1" thickBot="1">
      <c r="A121" s="212"/>
      <c r="B121" s="213"/>
      <c r="C121" s="213"/>
      <c r="D121" s="214"/>
      <c r="E121" s="215"/>
      <c r="G121" s="58"/>
      <c r="H121" s="169"/>
      <c r="I121" s="170"/>
      <c r="J121" s="170"/>
      <c r="K121" s="171"/>
      <c r="L121" s="143"/>
      <c r="M121" s="57"/>
      <c r="N121" s="172"/>
      <c r="O121" s="172"/>
      <c r="P121" s="173" t="str">
        <f t="shared" si="6"/>
        <v/>
      </c>
      <c r="Q121" s="173"/>
      <c r="R121" s="174"/>
      <c r="S121" s="175"/>
    </row>
    <row r="122" spans="1:19" ht="16.5" customHeight="1" thickBot="1">
      <c r="A122" s="196" t="s">
        <v>116</v>
      </c>
      <c r="B122" s="196"/>
      <c r="C122" s="196"/>
      <c r="D122" s="196"/>
      <c r="E122" s="196"/>
      <c r="G122" s="58"/>
      <c r="H122" s="169"/>
      <c r="I122" s="170"/>
      <c r="J122" s="170"/>
      <c r="K122" s="171"/>
      <c r="L122" s="143"/>
      <c r="M122" s="57"/>
      <c r="N122" s="172"/>
      <c r="O122" s="172"/>
      <c r="P122" s="173" t="str">
        <f t="shared" si="6"/>
        <v/>
      </c>
      <c r="Q122" s="173"/>
      <c r="R122" s="174"/>
      <c r="S122" s="175"/>
    </row>
    <row r="123" spans="1:19" ht="16.5" customHeight="1" thickBot="1">
      <c r="A123" s="197" t="s">
        <v>34</v>
      </c>
      <c r="B123" s="198"/>
      <c r="C123" s="109" t="s">
        <v>35</v>
      </c>
      <c r="D123" s="110" t="s">
        <v>57</v>
      </c>
      <c r="E123" s="111" t="s">
        <v>58</v>
      </c>
      <c r="G123" s="58"/>
      <c r="H123" s="169"/>
      <c r="I123" s="170"/>
      <c r="J123" s="170"/>
      <c r="K123" s="171"/>
      <c r="L123" s="143"/>
      <c r="M123" s="57"/>
      <c r="N123" s="172"/>
      <c r="O123" s="172"/>
      <c r="P123" s="173" t="str">
        <f t="shared" si="6"/>
        <v/>
      </c>
      <c r="Q123" s="173"/>
      <c r="R123" s="174"/>
      <c r="S123" s="175"/>
    </row>
    <row r="124" spans="1:19" ht="16.5" customHeight="1">
      <c r="A124" s="202"/>
      <c r="B124" s="203"/>
      <c r="C124" s="112"/>
      <c r="D124" s="113"/>
      <c r="E124" s="114"/>
      <c r="G124" s="58"/>
      <c r="H124" s="169"/>
      <c r="I124" s="170"/>
      <c r="J124" s="170"/>
      <c r="K124" s="171"/>
      <c r="L124" s="143"/>
      <c r="M124" s="57"/>
      <c r="N124" s="172"/>
      <c r="O124" s="172"/>
      <c r="P124" s="173" t="str">
        <f t="shared" si="6"/>
        <v/>
      </c>
      <c r="Q124" s="173"/>
      <c r="R124" s="174"/>
      <c r="S124" s="175"/>
    </row>
    <row r="125" spans="1:19" ht="16.5" customHeight="1">
      <c r="A125" s="204"/>
      <c r="B125" s="205"/>
      <c r="C125" s="108"/>
      <c r="D125" s="115"/>
      <c r="E125" s="116"/>
      <c r="G125" s="58"/>
      <c r="H125" s="169"/>
      <c r="I125" s="170"/>
      <c r="J125" s="170"/>
      <c r="K125" s="171"/>
      <c r="L125" s="143"/>
      <c r="M125" s="57"/>
      <c r="N125" s="206"/>
      <c r="O125" s="207"/>
      <c r="P125" s="173" t="str">
        <f t="shared" si="6"/>
        <v/>
      </c>
      <c r="Q125" s="173"/>
      <c r="R125" s="174"/>
      <c r="S125" s="175"/>
    </row>
    <row r="126" spans="1:19" ht="16.5" customHeight="1">
      <c r="A126" s="204"/>
      <c r="B126" s="205"/>
      <c r="C126" s="108"/>
      <c r="D126" s="115"/>
      <c r="E126" s="116"/>
      <c r="G126" s="58"/>
      <c r="H126" s="169"/>
      <c r="I126" s="170"/>
      <c r="J126" s="170"/>
      <c r="K126" s="171"/>
      <c r="L126" s="143"/>
      <c r="M126" s="57"/>
      <c r="N126" s="172"/>
      <c r="O126" s="172"/>
      <c r="P126" s="173" t="str">
        <f t="shared" si="6"/>
        <v/>
      </c>
      <c r="Q126" s="173"/>
      <c r="R126" s="174"/>
      <c r="S126" s="175"/>
    </row>
    <row r="127" spans="1:19" ht="16.5" customHeight="1">
      <c r="A127" s="204"/>
      <c r="B127" s="205"/>
      <c r="C127" s="108"/>
      <c r="D127" s="115"/>
      <c r="E127" s="116"/>
      <c r="G127" s="58"/>
      <c r="H127" s="169"/>
      <c r="I127" s="170"/>
      <c r="J127" s="170"/>
      <c r="K127" s="171"/>
      <c r="L127" s="143"/>
      <c r="M127" s="57"/>
      <c r="N127" s="172"/>
      <c r="O127" s="172"/>
      <c r="P127" s="173" t="str">
        <f t="shared" si="6"/>
        <v/>
      </c>
      <c r="Q127" s="173"/>
      <c r="R127" s="174"/>
      <c r="S127" s="175"/>
    </row>
    <row r="128" spans="1:19" ht="16.5" customHeight="1" thickBot="1">
      <c r="A128" s="167"/>
      <c r="B128" s="168"/>
      <c r="C128" s="117"/>
      <c r="D128" s="118"/>
      <c r="E128" s="119"/>
      <c r="G128" s="58"/>
      <c r="H128" s="169"/>
      <c r="I128" s="170"/>
      <c r="J128" s="170"/>
      <c r="K128" s="171"/>
      <c r="L128" s="143"/>
      <c r="M128" s="57"/>
      <c r="N128" s="172"/>
      <c r="O128" s="172"/>
      <c r="P128" s="173" t="str">
        <f t="shared" si="6"/>
        <v/>
      </c>
      <c r="Q128" s="173"/>
      <c r="R128" s="174"/>
      <c r="S128" s="175"/>
    </row>
    <row r="129" spans="1:19" ht="16.5" customHeight="1">
      <c r="A129" s="176" t="s">
        <v>117</v>
      </c>
      <c r="B129" s="176"/>
      <c r="C129" s="176"/>
      <c r="D129" s="176"/>
      <c r="E129" s="176"/>
      <c r="G129" s="59"/>
      <c r="H129" s="177"/>
      <c r="I129" s="178"/>
      <c r="J129" s="178"/>
      <c r="K129" s="179"/>
      <c r="L129" s="144"/>
      <c r="M129" s="60"/>
      <c r="N129" s="180"/>
      <c r="O129" s="181"/>
      <c r="P129" s="173" t="str">
        <f t="shared" si="6"/>
        <v/>
      </c>
      <c r="Q129" s="173"/>
      <c r="R129" s="182"/>
      <c r="S129" s="183"/>
    </row>
    <row r="130" spans="1:19" ht="16.5" customHeight="1">
      <c r="A130" s="184" t="s">
        <v>95</v>
      </c>
      <c r="B130" s="185"/>
      <c r="C130" s="186" t="str">
        <f>_xlfn.CONCAT(基本情報入力!$C$10,"　",基本情報入力!$C$11)</f>
        <v>浦和銀行　本太支店</v>
      </c>
      <c r="D130" s="187"/>
      <c r="E130" s="188"/>
      <c r="G130" s="85"/>
      <c r="H130" s="83" t="s">
        <v>51</v>
      </c>
      <c r="I130" s="61"/>
      <c r="J130" s="189">
        <f>SUMIF(R112:S129,0.1,P112:Q129)</f>
        <v>0</v>
      </c>
      <c r="K130" s="189"/>
      <c r="L130" s="120"/>
      <c r="M130" s="121" t="s">
        <v>89</v>
      </c>
      <c r="N130" s="190">
        <f>IF($U$4="１－四捨五入",ROUND($J130*0.1,0),IF($U$4="２－切り捨て",ROUNDDOWN($J130*0.1,0),IF($U$4="３－切り上げ",ROUNDUP($J130*0.1,0),"端数処理方法を選択")))</f>
        <v>0</v>
      </c>
      <c r="O130" s="190"/>
      <c r="P130" s="62" t="s">
        <v>58</v>
      </c>
      <c r="Q130" s="191">
        <f>IF(N130="端数処理方法を選択","端数処理方法を選択",SUM(J130,N130))</f>
        <v>0</v>
      </c>
      <c r="R130" s="191"/>
      <c r="S130" s="192"/>
    </row>
    <row r="131" spans="1:19" ht="16.5" customHeight="1">
      <c r="A131" s="147" t="s">
        <v>94</v>
      </c>
      <c r="B131" s="148"/>
      <c r="C131" s="122" t="str">
        <f>基本情報入力!$C$12</f>
        <v>普通</v>
      </c>
      <c r="D131" s="193" t="str">
        <f>TEXT(基本情報入力!$C$13,"0000000")</f>
        <v>0008611</v>
      </c>
      <c r="E131" s="194"/>
      <c r="G131" s="86"/>
      <c r="H131" s="84" t="s">
        <v>42</v>
      </c>
      <c r="I131" s="63"/>
      <c r="J131" s="195">
        <f>SUMIF(R112:S129,0.08,P112:Q129)</f>
        <v>0</v>
      </c>
      <c r="K131" s="195"/>
      <c r="L131" s="123"/>
      <c r="M131" s="124" t="s">
        <v>89</v>
      </c>
      <c r="N131" s="199">
        <f>IF($U$4="１－四捨五入",ROUND($J131*0.08,0),IF($U$4="２－切り捨て",ROUNDDOWN($J131*0.08,0),IF($U$4="３－切り上げ",ROUNDUP($J131*0.08,0),"端数処理方法を選択")))</f>
        <v>0</v>
      </c>
      <c r="O131" s="199"/>
      <c r="P131" s="140" t="s">
        <v>58</v>
      </c>
      <c r="Q131" s="200">
        <f t="shared" ref="Q131:Q132" si="7">IF(N131="端数処理方法を選択","端数処理方法を選択",SUM(J131,N131))</f>
        <v>0</v>
      </c>
      <c r="R131" s="200"/>
      <c r="S131" s="201"/>
    </row>
    <row r="132" spans="1:19" ht="16.5" customHeight="1">
      <c r="A132" s="147" t="s">
        <v>92</v>
      </c>
      <c r="B132" s="148"/>
      <c r="C132" s="149" t="str">
        <f>_xlfn.CONCAT(基本情報入力!$C$14)</f>
        <v>日清商事株式会社</v>
      </c>
      <c r="D132" s="149"/>
      <c r="E132" s="150"/>
      <c r="G132" s="87"/>
      <c r="H132" s="139" t="s">
        <v>112</v>
      </c>
      <c r="I132" s="64"/>
      <c r="J132" s="151">
        <f>SUMIF(R112:S129,0,P112:Q129)</f>
        <v>0</v>
      </c>
      <c r="K132" s="151"/>
      <c r="L132" s="125"/>
      <c r="M132" s="126"/>
      <c r="N132" s="152" t="s">
        <v>113</v>
      </c>
      <c r="O132" s="152"/>
      <c r="P132" s="141"/>
      <c r="Q132" s="153">
        <f t="shared" si="7"/>
        <v>0</v>
      </c>
      <c r="R132" s="153"/>
      <c r="S132" s="154"/>
    </row>
    <row r="133" spans="1:19" ht="16.5" customHeight="1" thickBot="1">
      <c r="A133" s="155" t="s">
        <v>93</v>
      </c>
      <c r="B133" s="156"/>
      <c r="C133" s="157" t="str">
        <f>_xlfn.CONCAT(基本情報入力!$C$15)</f>
        <v>ニッセイショウジ（カ</v>
      </c>
      <c r="D133" s="157"/>
      <c r="E133" s="158"/>
      <c r="G133" s="127"/>
      <c r="H133" s="128" t="s">
        <v>90</v>
      </c>
      <c r="I133" s="129"/>
      <c r="J133" s="159">
        <f>SUM(J130:K132)</f>
        <v>0</v>
      </c>
      <c r="K133" s="159"/>
      <c r="L133" s="130"/>
      <c r="M133" s="129" t="s">
        <v>91</v>
      </c>
      <c r="N133" s="159">
        <f>SUM(N130:O132)</f>
        <v>0</v>
      </c>
      <c r="O133" s="159"/>
      <c r="P133" s="131" t="s">
        <v>114</v>
      </c>
      <c r="Q133" s="159">
        <f>SUM(Q130:S132)</f>
        <v>0</v>
      </c>
      <c r="R133" s="159"/>
      <c r="S133" s="160"/>
    </row>
    <row r="134" spans="1:19" ht="8.25" customHeight="1" thickTop="1">
      <c r="B134" s="132"/>
    </row>
    <row r="135" spans="1:19">
      <c r="I135" s="133"/>
      <c r="J135" s="134"/>
      <c r="K135" s="134"/>
      <c r="L135" s="135"/>
      <c r="M135" s="134"/>
      <c r="N135" s="134"/>
      <c r="O135" s="134"/>
      <c r="P135" s="134"/>
      <c r="Q135" s="134"/>
      <c r="R135" s="161"/>
      <c r="S135" s="162"/>
    </row>
    <row r="136" spans="1:19" ht="40.5" customHeight="1">
      <c r="A136" s="163" t="s">
        <v>40</v>
      </c>
      <c r="B136" s="163"/>
      <c r="C136" s="164"/>
      <c r="D136" s="164"/>
      <c r="E136" s="164"/>
      <c r="F136" s="164"/>
      <c r="G136" s="164"/>
      <c r="H136" s="164"/>
      <c r="I136" s="136"/>
      <c r="J136" s="137"/>
      <c r="K136" s="137"/>
      <c r="L136" s="137"/>
      <c r="M136" s="137"/>
      <c r="N136" s="137"/>
      <c r="O136" s="137"/>
      <c r="P136" s="137"/>
      <c r="Q136" s="137"/>
      <c r="R136" s="165"/>
      <c r="S136" s="166"/>
    </row>
    <row r="137" spans="1:19">
      <c r="A137" t="s">
        <v>16</v>
      </c>
      <c r="P137" s="88" t="s">
        <v>43</v>
      </c>
      <c r="Q137" s="239">
        <f>請求概要入力!$E$2</f>
        <v>45189</v>
      </c>
      <c r="R137" s="239"/>
      <c r="S137" s="239"/>
    </row>
    <row r="138" spans="1:19" ht="28.5">
      <c r="A138" s="240" t="s">
        <v>41</v>
      </c>
      <c r="B138" s="240"/>
      <c r="C138" s="240"/>
      <c r="D138" s="240"/>
      <c r="E138" s="240"/>
      <c r="F138" s="240"/>
      <c r="G138" s="240"/>
      <c r="H138" s="240"/>
      <c r="I138" s="240"/>
      <c r="J138" s="240"/>
      <c r="K138" s="240"/>
      <c r="L138" s="240"/>
      <c r="M138" s="240"/>
      <c r="N138" s="240"/>
      <c r="O138" s="240"/>
      <c r="P138" s="240"/>
      <c r="Q138" s="240"/>
      <c r="R138" s="240"/>
      <c r="S138" s="240"/>
    </row>
    <row r="139" spans="1:19" ht="18" customHeight="1">
      <c r="B139" s="241" t="s">
        <v>18</v>
      </c>
      <c r="C139" s="241"/>
      <c r="D139" s="241"/>
      <c r="L139" s="89"/>
      <c r="M139" s="90" t="s">
        <v>7</v>
      </c>
      <c r="N139" s="242" t="str">
        <f>_xlfn.CONCAT(基本情報入力!$C$2)</f>
        <v>埼玉県さいたま市浦和区本太１－９－△</v>
      </c>
      <c r="O139" s="242"/>
      <c r="P139" s="242"/>
      <c r="Q139" s="242"/>
      <c r="R139" s="242"/>
      <c r="S139" s="243"/>
    </row>
    <row r="140" spans="1:19" ht="18" customHeight="1">
      <c r="D140" s="92"/>
      <c r="F140" s="93"/>
      <c r="H140" s="94"/>
      <c r="I140" s="94"/>
      <c r="J140" s="94"/>
      <c r="L140" s="89"/>
      <c r="M140" s="95" t="s">
        <v>9</v>
      </c>
      <c r="N140" s="244" t="str">
        <f>_xlfn.CONCAT(基本情報入力!$C$3)</f>
        <v>日清商事株式会社</v>
      </c>
      <c r="O140" s="244"/>
      <c r="P140" s="244"/>
      <c r="Q140" s="244"/>
      <c r="R140" s="244"/>
      <c r="S140" s="245" t="s">
        <v>100</v>
      </c>
    </row>
    <row r="141" spans="1:19" ht="18" customHeight="1">
      <c r="B141" s="96" t="s">
        <v>30</v>
      </c>
      <c r="C141" s="97" t="str" cm="1">
        <f t="array" ref="C141">_xlfn.XLOOKUP((ROW()-5)/34+1,請求概要入力!$A:$A,IF(請求概要入力!$D:$D="","",請求概要入力!$D:$D),"")</f>
        <v/>
      </c>
      <c r="D141" s="92"/>
      <c r="E141" s="98" t="s">
        <v>17</v>
      </c>
      <c r="F141" s="246">
        <f>基本情報入力!$C$7</f>
        <v>8611</v>
      </c>
      <c r="G141" s="246"/>
      <c r="H141" s="99"/>
      <c r="I141" s="100"/>
      <c r="J141" s="100"/>
      <c r="K141" s="100"/>
      <c r="L141" s="101"/>
      <c r="M141" s="102"/>
      <c r="N141" s="247" t="str">
        <f>_xlfn.CONCAT(基本情報入力!$C$4)</f>
        <v>代表取締役　日清 太郎</v>
      </c>
      <c r="O141" s="247"/>
      <c r="P141" s="247"/>
      <c r="Q141" s="247"/>
      <c r="R141" s="247"/>
      <c r="S141" s="245"/>
    </row>
    <row r="142" spans="1:19" ht="18" customHeight="1">
      <c r="E142" s="93"/>
      <c r="F142" s="93"/>
      <c r="G142" s="93"/>
      <c r="H142" s="93"/>
      <c r="I142" s="93"/>
      <c r="J142" s="93"/>
      <c r="K142" s="103"/>
      <c r="L142" s="89"/>
      <c r="M142" s="95" t="s">
        <v>27</v>
      </c>
      <c r="N142" s="248" t="str">
        <f>_xlfn.CONCAT(基本情報入力!$C$5)</f>
        <v>048-885-861X</v>
      </c>
      <c r="O142" s="248"/>
      <c r="P142" s="142" t="s">
        <v>28</v>
      </c>
      <c r="Q142" s="248" t="str">
        <f>_xlfn.CONCAT(基本情報入力!$C$6)</f>
        <v>048-885-861X</v>
      </c>
      <c r="R142" s="248"/>
      <c r="S142" s="249"/>
    </row>
    <row r="143" spans="1:19" ht="18" customHeight="1">
      <c r="B143" s="96" t="s">
        <v>31</v>
      </c>
      <c r="C143" s="250" t="str" cm="1">
        <f t="array" ref="C143">_xlfn.XLOOKUP((ROW()-7)/34+1,請求概要入力!$A:$A,IF(請求概要入力!$E:$E="","",請求概要入力!$E:$E),"")</f>
        <v/>
      </c>
      <c r="D143" s="250"/>
      <c r="E143" s="250"/>
      <c r="F143" s="250"/>
      <c r="G143" s="250"/>
      <c r="H143" s="250"/>
      <c r="I143" s="250"/>
      <c r="J143" s="250"/>
      <c r="K143" s="250"/>
      <c r="L143" s="104"/>
      <c r="M143" s="105"/>
      <c r="N143" s="251" t="s">
        <v>59</v>
      </c>
      <c r="O143" s="251"/>
      <c r="P143" s="251" t="str">
        <f>_xlfn.CONCAT(基本情報入力!$C$8)</f>
        <v>T50300010025XX</v>
      </c>
      <c r="Q143" s="251"/>
      <c r="R143" s="251"/>
      <c r="S143" s="252"/>
    </row>
    <row r="144" spans="1:19" ht="8.25" customHeight="1" thickBot="1"/>
    <row r="145" spans="1:19" ht="15" customHeight="1" thickBot="1">
      <c r="A145" s="216" t="s">
        <v>115</v>
      </c>
      <c r="B145" s="216"/>
      <c r="C145" s="216"/>
      <c r="D145" s="216"/>
      <c r="E145" s="216"/>
      <c r="G145" s="106" t="s">
        <v>10</v>
      </c>
      <c r="H145" s="217" t="s">
        <v>36</v>
      </c>
      <c r="I145" s="218"/>
      <c r="J145" s="218"/>
      <c r="K145" s="219"/>
      <c r="L145" s="107" t="s">
        <v>37</v>
      </c>
      <c r="M145" s="107" t="s">
        <v>1</v>
      </c>
      <c r="N145" s="220" t="s">
        <v>38</v>
      </c>
      <c r="O145" s="220"/>
      <c r="P145" s="220" t="s">
        <v>39</v>
      </c>
      <c r="Q145" s="220"/>
      <c r="R145" s="221" t="s">
        <v>52</v>
      </c>
      <c r="S145" s="222"/>
    </row>
    <row r="146" spans="1:19" ht="16.5" customHeight="1">
      <c r="A146" s="223" t="s">
        <v>29</v>
      </c>
      <c r="B146" s="224"/>
      <c r="C146" s="224"/>
      <c r="D146" s="225" t="str" cm="1">
        <f t="array" ref="D146">_xlfn.XLOOKUP((ROW()-10)/34+1,請求概要入力!$A:$A,IF(請求概要入力!$F:$F="","",請求概要入力!$F:$F),"")</f>
        <v/>
      </c>
      <c r="E146" s="226" t="str">
        <f>IFERROR(IF(VLOOKUP(ROUNDUP(ROW(E146)/30,0),請求概要入力!$A$5:$G$24,3,FALSE)=0,"",VLOOKUP(ROUNDUP(ROW(E146)/30,0),請求概要入力!$A$5:$G$24,3,FALSE)),"")</f>
        <v/>
      </c>
      <c r="G146" s="54"/>
      <c r="H146" s="229"/>
      <c r="I146" s="230"/>
      <c r="J146" s="230"/>
      <c r="K146" s="231"/>
      <c r="L146" s="143"/>
      <c r="M146" s="55"/>
      <c r="N146" s="232"/>
      <c r="O146" s="232"/>
      <c r="P146" s="173" t="str">
        <f>IF((L146*N146)&lt;&gt;0,L146*N146,"")</f>
        <v/>
      </c>
      <c r="Q146" s="173"/>
      <c r="R146" s="233"/>
      <c r="S146" s="234"/>
    </row>
    <row r="147" spans="1:19" ht="16.5" customHeight="1">
      <c r="A147" s="208"/>
      <c r="B147" s="209"/>
      <c r="C147" s="209"/>
      <c r="D147" s="227" t="str">
        <f>IFERROR(IF(VLOOKUP(ROUNDUP(ROW(D147)/30,0),請求概要入力!$A$5:$G$24,3,FALSE)=0,"",VLOOKUP(ROUNDUP(ROW(D147)/30,0),請求概要入力!$A$5:$G$24,3,FALSE)),"")</f>
        <v/>
      </c>
      <c r="E147" s="228" t="str">
        <f>IFERROR(IF(VLOOKUP(ROUNDUP(ROW(E147)/30,0),請求概要入力!$A$5:$G$24,3,FALSE)=0,"",VLOOKUP(ROUNDUP(ROW(E147)/30,0),請求概要入力!$A$5:$G$24,3,FALSE)),"")</f>
        <v/>
      </c>
      <c r="G147" s="56"/>
      <c r="H147" s="169"/>
      <c r="I147" s="170"/>
      <c r="J147" s="170"/>
      <c r="K147" s="171"/>
      <c r="L147" s="143"/>
      <c r="M147" s="57"/>
      <c r="N147" s="172"/>
      <c r="O147" s="172"/>
      <c r="P147" s="173" t="str">
        <f t="shared" ref="P147:P163" si="8">IF((L147*N147)&lt;&gt;0,L147*N147,"")</f>
        <v/>
      </c>
      <c r="Q147" s="173"/>
      <c r="R147" s="174"/>
      <c r="S147" s="175"/>
    </row>
    <row r="148" spans="1:19" ht="16.5" customHeight="1">
      <c r="A148" s="208" t="s">
        <v>45</v>
      </c>
      <c r="B148" s="209"/>
      <c r="C148" s="209"/>
      <c r="D148" s="235" t="str" cm="1">
        <f t="array" ref="D148">_xlfn.XLOOKUP((ROW()-12)/34+1,請求概要入力!$A:$A,IF(請求概要入力!$G:$G="","",請求概要入力!$G:$G),"")</f>
        <v/>
      </c>
      <c r="E148" s="236" t="str">
        <f>IFERROR(IF(VLOOKUP(ROUNDUP(ROW(E148)/30,0),請求概要入力!$A$5:$G$24,3,FALSE)=0,"",VLOOKUP(ROUNDUP(ROW(E148)/30,0),請求概要入力!$A$5:$G$24,3,FALSE)),"")</f>
        <v/>
      </c>
      <c r="G148" s="58"/>
      <c r="H148" s="169"/>
      <c r="I148" s="170"/>
      <c r="J148" s="170"/>
      <c r="K148" s="171"/>
      <c r="L148" s="143"/>
      <c r="M148" s="55"/>
      <c r="N148" s="232"/>
      <c r="O148" s="232"/>
      <c r="P148" s="173" t="str">
        <f t="shared" si="8"/>
        <v/>
      </c>
      <c r="Q148" s="173"/>
      <c r="R148" s="174"/>
      <c r="S148" s="175"/>
    </row>
    <row r="149" spans="1:19" ht="16.5" customHeight="1">
      <c r="A149" s="208"/>
      <c r="B149" s="209"/>
      <c r="C149" s="209"/>
      <c r="D149" s="235" t="str">
        <f>IFERROR(IF(VLOOKUP(ROUNDUP(ROW(D149)/30,0),請求概要入力!$A$5:$G$24,3,FALSE)=0,"",VLOOKUP(ROUNDUP(ROW(D149)/30,0),請求概要入力!$A$5:$G$24,3,FALSE)),"")</f>
        <v/>
      </c>
      <c r="E149" s="236" t="str">
        <f>IFERROR(IF(VLOOKUP(ROUNDUP(ROW(E149)/30,0),請求概要入力!$A$5:$G$24,3,FALSE)=0,"",VLOOKUP(ROUNDUP(ROW(E149)/30,0),請求概要入力!$A$5:$G$24,3,FALSE)),"")</f>
        <v/>
      </c>
      <c r="G149" s="58"/>
      <c r="H149" s="169"/>
      <c r="I149" s="170"/>
      <c r="J149" s="170"/>
      <c r="K149" s="171"/>
      <c r="L149" s="143"/>
      <c r="M149" s="57"/>
      <c r="N149" s="172"/>
      <c r="O149" s="172"/>
      <c r="P149" s="173" t="str">
        <f t="shared" si="8"/>
        <v/>
      </c>
      <c r="Q149" s="173"/>
      <c r="R149" s="174"/>
      <c r="S149" s="175"/>
    </row>
    <row r="150" spans="1:19" ht="16.5" customHeight="1">
      <c r="A150" s="237" t="s">
        <v>47</v>
      </c>
      <c r="B150" s="238"/>
      <c r="C150" s="238"/>
      <c r="D150" s="210" t="str" cm="1">
        <f t="array" ref="D150">IF(ISNUMBER(D148),IF(D148&gt;0,IF(_xlfn.XLOOKUP((ROW()-14)/34+1,請求概要入力!$A:$A,IF(請求概要入力!$H:$H="","",請求概要入力!$H:$H),"")="",0,_xlfn.XLOOKUP((ROW()-14)/34+1,請求概要入力!$A:$A,IF(請求概要入力!$H:$H="","",請求概要入力!$H:$H),"")),""),"")</f>
        <v/>
      </c>
      <c r="E150" s="211"/>
      <c r="G150" s="58"/>
      <c r="H150" s="169"/>
      <c r="I150" s="170"/>
      <c r="J150" s="170"/>
      <c r="K150" s="171"/>
      <c r="L150" s="143"/>
      <c r="M150" s="55"/>
      <c r="N150" s="206"/>
      <c r="O150" s="207"/>
      <c r="P150" s="173" t="str">
        <f t="shared" si="8"/>
        <v/>
      </c>
      <c r="Q150" s="173"/>
      <c r="R150" s="174"/>
      <c r="S150" s="175"/>
    </row>
    <row r="151" spans="1:19" ht="16.5" customHeight="1">
      <c r="A151" s="237"/>
      <c r="B151" s="238"/>
      <c r="C151" s="238"/>
      <c r="D151" s="210"/>
      <c r="E151" s="211"/>
      <c r="G151" s="58"/>
      <c r="H151" s="169"/>
      <c r="I151" s="170"/>
      <c r="J151" s="170"/>
      <c r="K151" s="171"/>
      <c r="L151" s="143"/>
      <c r="M151" s="57"/>
      <c r="N151" s="206"/>
      <c r="O151" s="207"/>
      <c r="P151" s="173" t="str">
        <f t="shared" si="8"/>
        <v/>
      </c>
      <c r="Q151" s="173"/>
      <c r="R151" s="174"/>
      <c r="S151" s="175"/>
    </row>
    <row r="152" spans="1:19" ht="16.5" customHeight="1">
      <c r="A152" s="208" t="s">
        <v>48</v>
      </c>
      <c r="B152" s="209"/>
      <c r="C152" s="209"/>
      <c r="D152" s="210" t="str">
        <f>IF(ISNUMBER(D148),IF(D148&gt;0,J167,""),"")</f>
        <v/>
      </c>
      <c r="E152" s="211"/>
      <c r="G152" s="58"/>
      <c r="H152" s="169"/>
      <c r="I152" s="170"/>
      <c r="J152" s="170"/>
      <c r="K152" s="171"/>
      <c r="L152" s="143"/>
      <c r="M152" s="57"/>
      <c r="N152" s="172"/>
      <c r="O152" s="172"/>
      <c r="P152" s="173" t="str">
        <f t="shared" si="8"/>
        <v/>
      </c>
      <c r="Q152" s="173"/>
      <c r="R152" s="174"/>
      <c r="S152" s="175"/>
    </row>
    <row r="153" spans="1:19" ht="16.5" customHeight="1">
      <c r="A153" s="208"/>
      <c r="B153" s="209"/>
      <c r="C153" s="209"/>
      <c r="D153" s="210"/>
      <c r="E153" s="211"/>
      <c r="G153" s="58"/>
      <c r="H153" s="169"/>
      <c r="I153" s="170"/>
      <c r="J153" s="170"/>
      <c r="K153" s="171"/>
      <c r="L153" s="143"/>
      <c r="M153" s="57"/>
      <c r="N153" s="172"/>
      <c r="O153" s="172"/>
      <c r="P153" s="173" t="str">
        <f t="shared" si="8"/>
        <v/>
      </c>
      <c r="Q153" s="173"/>
      <c r="R153" s="174"/>
      <c r="S153" s="175"/>
    </row>
    <row r="154" spans="1:19" ht="16.5" customHeight="1">
      <c r="A154" s="208" t="s">
        <v>56</v>
      </c>
      <c r="B154" s="209"/>
      <c r="C154" s="209"/>
      <c r="D154" s="210" t="str">
        <f>IFERROR(D148-D150-D152,"")</f>
        <v/>
      </c>
      <c r="E154" s="211"/>
      <c r="G154" s="58"/>
      <c r="H154" s="169"/>
      <c r="I154" s="170"/>
      <c r="J154" s="170"/>
      <c r="K154" s="171"/>
      <c r="L154" s="143"/>
      <c r="M154" s="57"/>
      <c r="N154" s="172"/>
      <c r="O154" s="172"/>
      <c r="P154" s="173" t="str">
        <f t="shared" si="8"/>
        <v/>
      </c>
      <c r="Q154" s="173"/>
      <c r="R154" s="174"/>
      <c r="S154" s="175"/>
    </row>
    <row r="155" spans="1:19" ht="16.5" customHeight="1" thickBot="1">
      <c r="A155" s="212"/>
      <c r="B155" s="213"/>
      <c r="C155" s="213"/>
      <c r="D155" s="214"/>
      <c r="E155" s="215"/>
      <c r="G155" s="58"/>
      <c r="H155" s="169"/>
      <c r="I155" s="170"/>
      <c r="J155" s="170"/>
      <c r="K155" s="171"/>
      <c r="L155" s="143"/>
      <c r="M155" s="57"/>
      <c r="N155" s="172"/>
      <c r="O155" s="172"/>
      <c r="P155" s="173" t="str">
        <f t="shared" si="8"/>
        <v/>
      </c>
      <c r="Q155" s="173"/>
      <c r="R155" s="174"/>
      <c r="S155" s="175"/>
    </row>
    <row r="156" spans="1:19" ht="16.5" customHeight="1" thickBot="1">
      <c r="A156" s="196" t="s">
        <v>116</v>
      </c>
      <c r="B156" s="196"/>
      <c r="C156" s="196"/>
      <c r="D156" s="196"/>
      <c r="E156" s="196"/>
      <c r="G156" s="58"/>
      <c r="H156" s="169"/>
      <c r="I156" s="170"/>
      <c r="J156" s="170"/>
      <c r="K156" s="171"/>
      <c r="L156" s="143"/>
      <c r="M156" s="57"/>
      <c r="N156" s="172"/>
      <c r="O156" s="172"/>
      <c r="P156" s="173" t="str">
        <f t="shared" si="8"/>
        <v/>
      </c>
      <c r="Q156" s="173"/>
      <c r="R156" s="174"/>
      <c r="S156" s="175"/>
    </row>
    <row r="157" spans="1:19" ht="16.5" customHeight="1" thickBot="1">
      <c r="A157" s="197" t="s">
        <v>34</v>
      </c>
      <c r="B157" s="198"/>
      <c r="C157" s="109" t="s">
        <v>35</v>
      </c>
      <c r="D157" s="110" t="s">
        <v>57</v>
      </c>
      <c r="E157" s="111" t="s">
        <v>58</v>
      </c>
      <c r="G157" s="58"/>
      <c r="H157" s="169"/>
      <c r="I157" s="170"/>
      <c r="J157" s="170"/>
      <c r="K157" s="171"/>
      <c r="L157" s="143"/>
      <c r="M157" s="57"/>
      <c r="N157" s="172"/>
      <c r="O157" s="172"/>
      <c r="P157" s="173" t="str">
        <f t="shared" si="8"/>
        <v/>
      </c>
      <c r="Q157" s="173"/>
      <c r="R157" s="174"/>
      <c r="S157" s="175"/>
    </row>
    <row r="158" spans="1:19" ht="16.5" customHeight="1">
      <c r="A158" s="202"/>
      <c r="B158" s="203"/>
      <c r="C158" s="112"/>
      <c r="D158" s="113"/>
      <c r="E158" s="114"/>
      <c r="G158" s="58"/>
      <c r="H158" s="169"/>
      <c r="I158" s="170"/>
      <c r="J158" s="170"/>
      <c r="K158" s="171"/>
      <c r="L158" s="143"/>
      <c r="M158" s="57"/>
      <c r="N158" s="172"/>
      <c r="O158" s="172"/>
      <c r="P158" s="173" t="str">
        <f t="shared" si="8"/>
        <v/>
      </c>
      <c r="Q158" s="173"/>
      <c r="R158" s="174"/>
      <c r="S158" s="175"/>
    </row>
    <row r="159" spans="1:19" ht="16.5" customHeight="1">
      <c r="A159" s="204"/>
      <c r="B159" s="205"/>
      <c r="C159" s="108"/>
      <c r="D159" s="115"/>
      <c r="E159" s="116"/>
      <c r="G159" s="58"/>
      <c r="H159" s="169"/>
      <c r="I159" s="170"/>
      <c r="J159" s="170"/>
      <c r="K159" s="171"/>
      <c r="L159" s="143"/>
      <c r="M159" s="57"/>
      <c r="N159" s="206"/>
      <c r="O159" s="207"/>
      <c r="P159" s="173" t="str">
        <f t="shared" si="8"/>
        <v/>
      </c>
      <c r="Q159" s="173"/>
      <c r="R159" s="174"/>
      <c r="S159" s="175"/>
    </row>
    <row r="160" spans="1:19" ht="16.5" customHeight="1">
      <c r="A160" s="204"/>
      <c r="B160" s="205"/>
      <c r="C160" s="108"/>
      <c r="D160" s="115"/>
      <c r="E160" s="116"/>
      <c r="G160" s="58"/>
      <c r="H160" s="169"/>
      <c r="I160" s="170"/>
      <c r="J160" s="170"/>
      <c r="K160" s="171"/>
      <c r="L160" s="143"/>
      <c r="M160" s="57"/>
      <c r="N160" s="172"/>
      <c r="O160" s="172"/>
      <c r="P160" s="173" t="str">
        <f t="shared" si="8"/>
        <v/>
      </c>
      <c r="Q160" s="173"/>
      <c r="R160" s="174"/>
      <c r="S160" s="175"/>
    </row>
    <row r="161" spans="1:19" ht="16.5" customHeight="1">
      <c r="A161" s="204"/>
      <c r="B161" s="205"/>
      <c r="C161" s="108"/>
      <c r="D161" s="115"/>
      <c r="E161" s="116"/>
      <c r="G161" s="58"/>
      <c r="H161" s="169"/>
      <c r="I161" s="170"/>
      <c r="J161" s="170"/>
      <c r="K161" s="171"/>
      <c r="L161" s="143"/>
      <c r="M161" s="57"/>
      <c r="N161" s="172"/>
      <c r="O161" s="172"/>
      <c r="P161" s="173" t="str">
        <f t="shared" si="8"/>
        <v/>
      </c>
      <c r="Q161" s="173"/>
      <c r="R161" s="174"/>
      <c r="S161" s="175"/>
    </row>
    <row r="162" spans="1:19" ht="16.5" customHeight="1" thickBot="1">
      <c r="A162" s="167"/>
      <c r="B162" s="168"/>
      <c r="C162" s="117"/>
      <c r="D162" s="118"/>
      <c r="E162" s="119"/>
      <c r="G162" s="58"/>
      <c r="H162" s="169"/>
      <c r="I162" s="170"/>
      <c r="J162" s="170"/>
      <c r="K162" s="171"/>
      <c r="L162" s="143"/>
      <c r="M162" s="57"/>
      <c r="N162" s="172"/>
      <c r="O162" s="172"/>
      <c r="P162" s="173" t="str">
        <f t="shared" si="8"/>
        <v/>
      </c>
      <c r="Q162" s="173"/>
      <c r="R162" s="174"/>
      <c r="S162" s="175"/>
    </row>
    <row r="163" spans="1:19" ht="16.5" customHeight="1">
      <c r="A163" s="176" t="s">
        <v>117</v>
      </c>
      <c r="B163" s="176"/>
      <c r="C163" s="176"/>
      <c r="D163" s="176"/>
      <c r="E163" s="176"/>
      <c r="G163" s="59"/>
      <c r="H163" s="177"/>
      <c r="I163" s="178"/>
      <c r="J163" s="178"/>
      <c r="K163" s="179"/>
      <c r="L163" s="144"/>
      <c r="M163" s="60"/>
      <c r="N163" s="180"/>
      <c r="O163" s="181"/>
      <c r="P163" s="173" t="str">
        <f t="shared" si="8"/>
        <v/>
      </c>
      <c r="Q163" s="173"/>
      <c r="R163" s="182"/>
      <c r="S163" s="183"/>
    </row>
    <row r="164" spans="1:19" ht="16.5" customHeight="1">
      <c r="A164" s="184" t="s">
        <v>95</v>
      </c>
      <c r="B164" s="185"/>
      <c r="C164" s="186" t="str">
        <f>_xlfn.CONCAT(基本情報入力!$C$10,"　",基本情報入力!$C$11)</f>
        <v>浦和銀行　本太支店</v>
      </c>
      <c r="D164" s="187"/>
      <c r="E164" s="188"/>
      <c r="G164" s="85"/>
      <c r="H164" s="83" t="s">
        <v>51</v>
      </c>
      <c r="I164" s="61"/>
      <c r="J164" s="189">
        <f>SUMIF(R146:S163,0.1,P146:Q163)</f>
        <v>0</v>
      </c>
      <c r="K164" s="189"/>
      <c r="L164" s="120"/>
      <c r="M164" s="121" t="s">
        <v>89</v>
      </c>
      <c r="N164" s="190">
        <f>IF($U$4="１－四捨五入",ROUND($J164*0.1,0),IF($U$4="２－切り捨て",ROUNDDOWN($J164*0.1,0),IF($U$4="３－切り上げ",ROUNDUP($J164*0.1,0),"端数処理方法を選択")))</f>
        <v>0</v>
      </c>
      <c r="O164" s="190"/>
      <c r="P164" s="62" t="s">
        <v>58</v>
      </c>
      <c r="Q164" s="191">
        <f>IF(N164="端数処理方法を選択","端数処理方法を選択",SUM(J164,N164))</f>
        <v>0</v>
      </c>
      <c r="R164" s="191"/>
      <c r="S164" s="192"/>
    </row>
    <row r="165" spans="1:19" ht="16.5" customHeight="1">
      <c r="A165" s="147" t="s">
        <v>94</v>
      </c>
      <c r="B165" s="148"/>
      <c r="C165" s="122" t="str">
        <f>基本情報入力!$C$12</f>
        <v>普通</v>
      </c>
      <c r="D165" s="193" t="str">
        <f>TEXT(基本情報入力!$C$13,"0000000")</f>
        <v>0008611</v>
      </c>
      <c r="E165" s="194"/>
      <c r="G165" s="86"/>
      <c r="H165" s="84" t="s">
        <v>42</v>
      </c>
      <c r="I165" s="63"/>
      <c r="J165" s="195">
        <f>SUMIF(R146:S163,0.08,P146:Q163)</f>
        <v>0</v>
      </c>
      <c r="K165" s="195"/>
      <c r="L165" s="123"/>
      <c r="M165" s="124" t="s">
        <v>89</v>
      </c>
      <c r="N165" s="199">
        <f>IF($U$4="１－四捨五入",ROUND($J165*0.08,0),IF($U$4="２－切り捨て",ROUNDDOWN($J165*0.08,0),IF($U$4="３－切り上げ",ROUNDUP($J165*0.08,0),"端数処理方法を選択")))</f>
        <v>0</v>
      </c>
      <c r="O165" s="199"/>
      <c r="P165" s="140" t="s">
        <v>58</v>
      </c>
      <c r="Q165" s="200">
        <f t="shared" ref="Q165:Q166" si="9">IF(N165="端数処理方法を選択","端数処理方法を選択",SUM(J165,N165))</f>
        <v>0</v>
      </c>
      <c r="R165" s="200"/>
      <c r="S165" s="201"/>
    </row>
    <row r="166" spans="1:19" ht="16.5" customHeight="1">
      <c r="A166" s="147" t="s">
        <v>92</v>
      </c>
      <c r="B166" s="148"/>
      <c r="C166" s="149" t="str">
        <f>_xlfn.CONCAT(基本情報入力!$C$14)</f>
        <v>日清商事株式会社</v>
      </c>
      <c r="D166" s="149"/>
      <c r="E166" s="150"/>
      <c r="G166" s="87"/>
      <c r="H166" s="139" t="s">
        <v>112</v>
      </c>
      <c r="I166" s="64"/>
      <c r="J166" s="151">
        <f>SUMIF(R146:S163,0,P146:Q163)</f>
        <v>0</v>
      </c>
      <c r="K166" s="151"/>
      <c r="L166" s="125"/>
      <c r="M166" s="126"/>
      <c r="N166" s="152" t="s">
        <v>113</v>
      </c>
      <c r="O166" s="152"/>
      <c r="P166" s="141"/>
      <c r="Q166" s="153">
        <f t="shared" si="9"/>
        <v>0</v>
      </c>
      <c r="R166" s="153"/>
      <c r="S166" s="154"/>
    </row>
    <row r="167" spans="1:19" ht="16.5" customHeight="1" thickBot="1">
      <c r="A167" s="155" t="s">
        <v>93</v>
      </c>
      <c r="B167" s="156"/>
      <c r="C167" s="157" t="str">
        <f>_xlfn.CONCAT(基本情報入力!$C$15)</f>
        <v>ニッセイショウジ（カ</v>
      </c>
      <c r="D167" s="157"/>
      <c r="E167" s="158"/>
      <c r="G167" s="127"/>
      <c r="H167" s="128" t="s">
        <v>90</v>
      </c>
      <c r="I167" s="129"/>
      <c r="J167" s="159">
        <f>SUM(J164:K166)</f>
        <v>0</v>
      </c>
      <c r="K167" s="159"/>
      <c r="L167" s="130"/>
      <c r="M167" s="129" t="s">
        <v>91</v>
      </c>
      <c r="N167" s="159">
        <f>SUM(N164:O166)</f>
        <v>0</v>
      </c>
      <c r="O167" s="159"/>
      <c r="P167" s="131" t="s">
        <v>114</v>
      </c>
      <c r="Q167" s="159">
        <f>SUM(Q164:S166)</f>
        <v>0</v>
      </c>
      <c r="R167" s="159"/>
      <c r="S167" s="160"/>
    </row>
    <row r="168" spans="1:19" ht="8.25" customHeight="1" thickTop="1">
      <c r="B168" s="132"/>
    </row>
    <row r="169" spans="1:19">
      <c r="I169" s="133"/>
      <c r="J169" s="134"/>
      <c r="K169" s="134"/>
      <c r="L169" s="135"/>
      <c r="M169" s="134"/>
      <c r="N169" s="134"/>
      <c r="O169" s="134"/>
      <c r="P169" s="134"/>
      <c r="Q169" s="134"/>
      <c r="R169" s="161"/>
      <c r="S169" s="162"/>
    </row>
    <row r="170" spans="1:19" ht="40.5" customHeight="1">
      <c r="A170" s="163" t="s">
        <v>40</v>
      </c>
      <c r="B170" s="163"/>
      <c r="C170" s="164"/>
      <c r="D170" s="164"/>
      <c r="E170" s="164"/>
      <c r="F170" s="164"/>
      <c r="G170" s="164"/>
      <c r="H170" s="164"/>
      <c r="I170" s="136"/>
      <c r="J170" s="137"/>
      <c r="K170" s="137"/>
      <c r="L170" s="137"/>
      <c r="M170" s="137"/>
      <c r="N170" s="137"/>
      <c r="O170" s="137"/>
      <c r="P170" s="137"/>
      <c r="Q170" s="137"/>
      <c r="R170" s="165"/>
      <c r="S170" s="166"/>
    </row>
    <row r="171" spans="1:19">
      <c r="A171" t="s">
        <v>16</v>
      </c>
      <c r="P171" s="88" t="s">
        <v>43</v>
      </c>
      <c r="Q171" s="239">
        <f>請求概要入力!$E$2</f>
        <v>45189</v>
      </c>
      <c r="R171" s="239"/>
      <c r="S171" s="239"/>
    </row>
    <row r="172" spans="1:19" ht="28.5">
      <c r="A172" s="240" t="s">
        <v>41</v>
      </c>
      <c r="B172" s="240"/>
      <c r="C172" s="240"/>
      <c r="D172" s="240"/>
      <c r="E172" s="240"/>
      <c r="F172" s="240"/>
      <c r="G172" s="240"/>
      <c r="H172" s="240"/>
      <c r="I172" s="240"/>
      <c r="J172" s="240"/>
      <c r="K172" s="240"/>
      <c r="L172" s="240"/>
      <c r="M172" s="240"/>
      <c r="N172" s="240"/>
      <c r="O172" s="240"/>
      <c r="P172" s="240"/>
      <c r="Q172" s="240"/>
      <c r="R172" s="240"/>
      <c r="S172" s="240"/>
    </row>
    <row r="173" spans="1:19" ht="18" customHeight="1">
      <c r="B173" s="241" t="s">
        <v>18</v>
      </c>
      <c r="C173" s="241"/>
      <c r="D173" s="241"/>
      <c r="L173" s="89"/>
      <c r="M173" s="90" t="s">
        <v>7</v>
      </c>
      <c r="N173" s="242" t="str">
        <f>_xlfn.CONCAT(基本情報入力!$C$2)</f>
        <v>埼玉県さいたま市浦和区本太１－９－△</v>
      </c>
      <c r="O173" s="242"/>
      <c r="P173" s="242"/>
      <c r="Q173" s="242"/>
      <c r="R173" s="242"/>
      <c r="S173" s="243"/>
    </row>
    <row r="174" spans="1:19" ht="18" customHeight="1">
      <c r="D174" s="92"/>
      <c r="F174" s="93"/>
      <c r="H174" s="94"/>
      <c r="I174" s="94"/>
      <c r="J174" s="94"/>
      <c r="L174" s="89"/>
      <c r="M174" s="95" t="s">
        <v>9</v>
      </c>
      <c r="N174" s="244" t="str">
        <f>_xlfn.CONCAT(基本情報入力!$C$3)</f>
        <v>日清商事株式会社</v>
      </c>
      <c r="O174" s="244"/>
      <c r="P174" s="244"/>
      <c r="Q174" s="244"/>
      <c r="R174" s="244"/>
      <c r="S174" s="245" t="s">
        <v>100</v>
      </c>
    </row>
    <row r="175" spans="1:19" ht="18" customHeight="1">
      <c r="B175" s="96" t="s">
        <v>30</v>
      </c>
      <c r="C175" s="97" t="str" cm="1">
        <f t="array" ref="C175">_xlfn.XLOOKUP((ROW()-5)/34+1,請求概要入力!$A:$A,IF(請求概要入力!$D:$D="","",請求概要入力!$D:$D),"")</f>
        <v/>
      </c>
      <c r="D175" s="92"/>
      <c r="E175" s="98" t="s">
        <v>17</v>
      </c>
      <c r="F175" s="246">
        <f>基本情報入力!$C$7</f>
        <v>8611</v>
      </c>
      <c r="G175" s="246"/>
      <c r="H175" s="99"/>
      <c r="I175" s="100"/>
      <c r="J175" s="100"/>
      <c r="K175" s="100"/>
      <c r="L175" s="101"/>
      <c r="M175" s="102"/>
      <c r="N175" s="247" t="str">
        <f>_xlfn.CONCAT(基本情報入力!$C$4)</f>
        <v>代表取締役　日清 太郎</v>
      </c>
      <c r="O175" s="247"/>
      <c r="P175" s="247"/>
      <c r="Q175" s="247"/>
      <c r="R175" s="247"/>
      <c r="S175" s="245"/>
    </row>
    <row r="176" spans="1:19" ht="18" customHeight="1">
      <c r="E176" s="93"/>
      <c r="F176" s="93"/>
      <c r="G176" s="93"/>
      <c r="H176" s="93"/>
      <c r="I176" s="93"/>
      <c r="J176" s="93"/>
      <c r="K176" s="103"/>
      <c r="L176" s="89"/>
      <c r="M176" s="95" t="s">
        <v>27</v>
      </c>
      <c r="N176" s="248" t="str">
        <f>_xlfn.CONCAT(基本情報入力!$C$5)</f>
        <v>048-885-861X</v>
      </c>
      <c r="O176" s="248"/>
      <c r="P176" s="142" t="s">
        <v>28</v>
      </c>
      <c r="Q176" s="248" t="str">
        <f>_xlfn.CONCAT(基本情報入力!$C$6)</f>
        <v>048-885-861X</v>
      </c>
      <c r="R176" s="248"/>
      <c r="S176" s="249"/>
    </row>
    <row r="177" spans="1:19" ht="18" customHeight="1">
      <c r="B177" s="96" t="s">
        <v>31</v>
      </c>
      <c r="C177" s="250" t="str" cm="1">
        <f t="array" ref="C177">_xlfn.XLOOKUP((ROW()-7)/34+1,請求概要入力!$A:$A,IF(請求概要入力!$E:$E="","",請求概要入力!$E:$E),"")</f>
        <v/>
      </c>
      <c r="D177" s="250"/>
      <c r="E177" s="250"/>
      <c r="F177" s="250"/>
      <c r="G177" s="250"/>
      <c r="H177" s="250"/>
      <c r="I177" s="250"/>
      <c r="J177" s="250"/>
      <c r="K177" s="250"/>
      <c r="L177" s="104"/>
      <c r="M177" s="105"/>
      <c r="N177" s="251" t="s">
        <v>59</v>
      </c>
      <c r="O177" s="251"/>
      <c r="P177" s="251" t="str">
        <f>_xlfn.CONCAT(基本情報入力!$C$8)</f>
        <v>T50300010025XX</v>
      </c>
      <c r="Q177" s="251"/>
      <c r="R177" s="251"/>
      <c r="S177" s="252"/>
    </row>
    <row r="178" spans="1:19" ht="8.25" customHeight="1" thickBot="1"/>
    <row r="179" spans="1:19" ht="15" customHeight="1" thickBot="1">
      <c r="A179" s="216" t="s">
        <v>115</v>
      </c>
      <c r="B179" s="216"/>
      <c r="C179" s="216"/>
      <c r="D179" s="216"/>
      <c r="E179" s="216"/>
      <c r="G179" s="106" t="s">
        <v>10</v>
      </c>
      <c r="H179" s="217" t="s">
        <v>36</v>
      </c>
      <c r="I179" s="218"/>
      <c r="J179" s="218"/>
      <c r="K179" s="219"/>
      <c r="L179" s="107" t="s">
        <v>37</v>
      </c>
      <c r="M179" s="107" t="s">
        <v>1</v>
      </c>
      <c r="N179" s="220" t="s">
        <v>38</v>
      </c>
      <c r="O179" s="220"/>
      <c r="P179" s="220" t="s">
        <v>39</v>
      </c>
      <c r="Q179" s="220"/>
      <c r="R179" s="221" t="s">
        <v>52</v>
      </c>
      <c r="S179" s="222"/>
    </row>
    <row r="180" spans="1:19" ht="16.5" customHeight="1">
      <c r="A180" s="223" t="s">
        <v>29</v>
      </c>
      <c r="B180" s="224"/>
      <c r="C180" s="224"/>
      <c r="D180" s="225" t="str" cm="1">
        <f t="array" ref="D180">_xlfn.XLOOKUP((ROW()-10)/34+1,請求概要入力!$A:$A,IF(請求概要入力!$F:$F="","",請求概要入力!$F:$F),"")</f>
        <v/>
      </c>
      <c r="E180" s="226" t="str">
        <f>IFERROR(IF(VLOOKUP(ROUNDUP(ROW(E180)/30,0),請求概要入力!$A$5:$G$24,3,FALSE)=0,"",VLOOKUP(ROUNDUP(ROW(E180)/30,0),請求概要入力!$A$5:$G$24,3,FALSE)),"")</f>
        <v/>
      </c>
      <c r="G180" s="54"/>
      <c r="H180" s="229"/>
      <c r="I180" s="230"/>
      <c r="J180" s="230"/>
      <c r="K180" s="231"/>
      <c r="L180" s="143"/>
      <c r="M180" s="55"/>
      <c r="N180" s="232"/>
      <c r="O180" s="232"/>
      <c r="P180" s="173" t="str">
        <f>IF((L180*N180)&lt;&gt;0,L180*N180,"")</f>
        <v/>
      </c>
      <c r="Q180" s="173"/>
      <c r="R180" s="233"/>
      <c r="S180" s="234"/>
    </row>
    <row r="181" spans="1:19" ht="16.5" customHeight="1">
      <c r="A181" s="208"/>
      <c r="B181" s="209"/>
      <c r="C181" s="209"/>
      <c r="D181" s="227" t="str">
        <f>IFERROR(IF(VLOOKUP(ROUNDUP(ROW(D181)/30,0),請求概要入力!$A$5:$G$24,3,FALSE)=0,"",VLOOKUP(ROUNDUP(ROW(D181)/30,0),請求概要入力!$A$5:$G$24,3,FALSE)),"")</f>
        <v/>
      </c>
      <c r="E181" s="228" t="str">
        <f>IFERROR(IF(VLOOKUP(ROUNDUP(ROW(E181)/30,0),請求概要入力!$A$5:$G$24,3,FALSE)=0,"",VLOOKUP(ROUNDUP(ROW(E181)/30,0),請求概要入力!$A$5:$G$24,3,FALSE)),"")</f>
        <v/>
      </c>
      <c r="G181" s="56"/>
      <c r="H181" s="169"/>
      <c r="I181" s="170"/>
      <c r="J181" s="170"/>
      <c r="K181" s="171"/>
      <c r="L181" s="143"/>
      <c r="M181" s="57"/>
      <c r="N181" s="172"/>
      <c r="O181" s="172"/>
      <c r="P181" s="173" t="str">
        <f t="shared" ref="P181:P197" si="10">IF((L181*N181)&lt;&gt;0,L181*N181,"")</f>
        <v/>
      </c>
      <c r="Q181" s="173"/>
      <c r="R181" s="174"/>
      <c r="S181" s="175"/>
    </row>
    <row r="182" spans="1:19" ht="16.5" customHeight="1">
      <c r="A182" s="208" t="s">
        <v>45</v>
      </c>
      <c r="B182" s="209"/>
      <c r="C182" s="209"/>
      <c r="D182" s="235" t="str" cm="1">
        <f t="array" ref="D182">_xlfn.XLOOKUP((ROW()-12)/34+1,請求概要入力!$A:$A,IF(請求概要入力!$G:$G="","",請求概要入力!$G:$G),"")</f>
        <v/>
      </c>
      <c r="E182" s="236" t="str">
        <f>IFERROR(IF(VLOOKUP(ROUNDUP(ROW(E182)/30,0),請求概要入力!$A$5:$G$24,3,FALSE)=0,"",VLOOKUP(ROUNDUP(ROW(E182)/30,0),請求概要入力!$A$5:$G$24,3,FALSE)),"")</f>
        <v/>
      </c>
      <c r="G182" s="58"/>
      <c r="H182" s="169"/>
      <c r="I182" s="170"/>
      <c r="J182" s="170"/>
      <c r="K182" s="171"/>
      <c r="L182" s="143"/>
      <c r="M182" s="55"/>
      <c r="N182" s="232"/>
      <c r="O182" s="232"/>
      <c r="P182" s="173" t="str">
        <f t="shared" si="10"/>
        <v/>
      </c>
      <c r="Q182" s="173"/>
      <c r="R182" s="174"/>
      <c r="S182" s="175"/>
    </row>
    <row r="183" spans="1:19" ht="16.5" customHeight="1">
      <c r="A183" s="208"/>
      <c r="B183" s="209"/>
      <c r="C183" s="209"/>
      <c r="D183" s="235" t="str">
        <f>IFERROR(IF(VLOOKUP(ROUNDUP(ROW(D183)/30,0),請求概要入力!$A$5:$G$24,3,FALSE)=0,"",VLOOKUP(ROUNDUP(ROW(D183)/30,0),請求概要入力!$A$5:$G$24,3,FALSE)),"")</f>
        <v/>
      </c>
      <c r="E183" s="236" t="str">
        <f>IFERROR(IF(VLOOKUP(ROUNDUP(ROW(E183)/30,0),請求概要入力!$A$5:$G$24,3,FALSE)=0,"",VLOOKUP(ROUNDUP(ROW(E183)/30,0),請求概要入力!$A$5:$G$24,3,FALSE)),"")</f>
        <v/>
      </c>
      <c r="G183" s="58"/>
      <c r="H183" s="169"/>
      <c r="I183" s="170"/>
      <c r="J183" s="170"/>
      <c r="K183" s="171"/>
      <c r="L183" s="143"/>
      <c r="M183" s="57"/>
      <c r="N183" s="172"/>
      <c r="O183" s="172"/>
      <c r="P183" s="173" t="str">
        <f t="shared" si="10"/>
        <v/>
      </c>
      <c r="Q183" s="173"/>
      <c r="R183" s="174"/>
      <c r="S183" s="175"/>
    </row>
    <row r="184" spans="1:19" ht="16.5" customHeight="1">
      <c r="A184" s="237" t="s">
        <v>47</v>
      </c>
      <c r="B184" s="238"/>
      <c r="C184" s="238"/>
      <c r="D184" s="210" t="str" cm="1">
        <f t="array" ref="D184">IF(ISNUMBER(D182),IF(D182&gt;0,IF(_xlfn.XLOOKUP((ROW()-14)/34+1,請求概要入力!$A:$A,IF(請求概要入力!$H:$H="","",請求概要入力!$H:$H),"")="",0,_xlfn.XLOOKUP((ROW()-14)/34+1,請求概要入力!$A:$A,IF(請求概要入力!$H:$H="","",請求概要入力!$H:$H),"")),""),"")</f>
        <v/>
      </c>
      <c r="E184" s="211"/>
      <c r="G184" s="58"/>
      <c r="H184" s="169"/>
      <c r="I184" s="170"/>
      <c r="J184" s="170"/>
      <c r="K184" s="171"/>
      <c r="L184" s="143"/>
      <c r="M184" s="55"/>
      <c r="N184" s="206"/>
      <c r="O184" s="207"/>
      <c r="P184" s="173" t="str">
        <f t="shared" si="10"/>
        <v/>
      </c>
      <c r="Q184" s="173"/>
      <c r="R184" s="174"/>
      <c r="S184" s="175"/>
    </row>
    <row r="185" spans="1:19" ht="16.5" customHeight="1">
      <c r="A185" s="237"/>
      <c r="B185" s="238"/>
      <c r="C185" s="238"/>
      <c r="D185" s="210"/>
      <c r="E185" s="211"/>
      <c r="G185" s="58"/>
      <c r="H185" s="169"/>
      <c r="I185" s="170"/>
      <c r="J185" s="170"/>
      <c r="K185" s="171"/>
      <c r="L185" s="143"/>
      <c r="M185" s="57"/>
      <c r="N185" s="206"/>
      <c r="O185" s="207"/>
      <c r="P185" s="173" t="str">
        <f t="shared" si="10"/>
        <v/>
      </c>
      <c r="Q185" s="173"/>
      <c r="R185" s="174"/>
      <c r="S185" s="175"/>
    </row>
    <row r="186" spans="1:19" ht="16.5" customHeight="1">
      <c r="A186" s="208" t="s">
        <v>48</v>
      </c>
      <c r="B186" s="209"/>
      <c r="C186" s="209"/>
      <c r="D186" s="210" t="str">
        <f>IF(ISNUMBER(D182),IF(D182&gt;0,J201,""),"")</f>
        <v/>
      </c>
      <c r="E186" s="211"/>
      <c r="G186" s="58"/>
      <c r="H186" s="169"/>
      <c r="I186" s="170"/>
      <c r="J186" s="170"/>
      <c r="K186" s="171"/>
      <c r="L186" s="143"/>
      <c r="M186" s="57"/>
      <c r="N186" s="172"/>
      <c r="O186" s="172"/>
      <c r="P186" s="173" t="str">
        <f t="shared" si="10"/>
        <v/>
      </c>
      <c r="Q186" s="173"/>
      <c r="R186" s="174"/>
      <c r="S186" s="175"/>
    </row>
    <row r="187" spans="1:19" ht="16.5" customHeight="1">
      <c r="A187" s="208"/>
      <c r="B187" s="209"/>
      <c r="C187" s="209"/>
      <c r="D187" s="210"/>
      <c r="E187" s="211"/>
      <c r="G187" s="58"/>
      <c r="H187" s="169"/>
      <c r="I187" s="170"/>
      <c r="J187" s="170"/>
      <c r="K187" s="171"/>
      <c r="L187" s="143"/>
      <c r="M187" s="57"/>
      <c r="N187" s="172"/>
      <c r="O187" s="172"/>
      <c r="P187" s="173" t="str">
        <f t="shared" si="10"/>
        <v/>
      </c>
      <c r="Q187" s="173"/>
      <c r="R187" s="174"/>
      <c r="S187" s="175"/>
    </row>
    <row r="188" spans="1:19" ht="16.5" customHeight="1">
      <c r="A188" s="208" t="s">
        <v>56</v>
      </c>
      <c r="B188" s="209"/>
      <c r="C188" s="209"/>
      <c r="D188" s="210" t="str">
        <f>IFERROR(D182-D184-D186,"")</f>
        <v/>
      </c>
      <c r="E188" s="211"/>
      <c r="G188" s="58"/>
      <c r="H188" s="169"/>
      <c r="I188" s="170"/>
      <c r="J188" s="170"/>
      <c r="K188" s="171"/>
      <c r="L188" s="143"/>
      <c r="M188" s="57"/>
      <c r="N188" s="172"/>
      <c r="O188" s="172"/>
      <c r="P188" s="173" t="str">
        <f t="shared" si="10"/>
        <v/>
      </c>
      <c r="Q188" s="173"/>
      <c r="R188" s="174"/>
      <c r="S188" s="175"/>
    </row>
    <row r="189" spans="1:19" ht="16.5" customHeight="1" thickBot="1">
      <c r="A189" s="212"/>
      <c r="B189" s="213"/>
      <c r="C189" s="213"/>
      <c r="D189" s="214"/>
      <c r="E189" s="215"/>
      <c r="G189" s="58"/>
      <c r="H189" s="169"/>
      <c r="I189" s="170"/>
      <c r="J189" s="170"/>
      <c r="K189" s="171"/>
      <c r="L189" s="143"/>
      <c r="M189" s="57"/>
      <c r="N189" s="172"/>
      <c r="O189" s="172"/>
      <c r="P189" s="173" t="str">
        <f t="shared" si="10"/>
        <v/>
      </c>
      <c r="Q189" s="173"/>
      <c r="R189" s="174"/>
      <c r="S189" s="175"/>
    </row>
    <row r="190" spans="1:19" ht="16.5" customHeight="1" thickBot="1">
      <c r="A190" s="196" t="s">
        <v>116</v>
      </c>
      <c r="B190" s="196"/>
      <c r="C190" s="196"/>
      <c r="D190" s="196"/>
      <c r="E190" s="196"/>
      <c r="G190" s="58"/>
      <c r="H190" s="169"/>
      <c r="I190" s="170"/>
      <c r="J190" s="170"/>
      <c r="K190" s="171"/>
      <c r="L190" s="143"/>
      <c r="M190" s="57"/>
      <c r="N190" s="172"/>
      <c r="O190" s="172"/>
      <c r="P190" s="173" t="str">
        <f t="shared" si="10"/>
        <v/>
      </c>
      <c r="Q190" s="173"/>
      <c r="R190" s="174"/>
      <c r="S190" s="175"/>
    </row>
    <row r="191" spans="1:19" ht="16.5" customHeight="1" thickBot="1">
      <c r="A191" s="197" t="s">
        <v>34</v>
      </c>
      <c r="B191" s="198"/>
      <c r="C191" s="109" t="s">
        <v>35</v>
      </c>
      <c r="D191" s="110" t="s">
        <v>57</v>
      </c>
      <c r="E191" s="111" t="s">
        <v>58</v>
      </c>
      <c r="G191" s="58"/>
      <c r="H191" s="169"/>
      <c r="I191" s="170"/>
      <c r="J191" s="170"/>
      <c r="K191" s="171"/>
      <c r="L191" s="143"/>
      <c r="M191" s="57"/>
      <c r="N191" s="172"/>
      <c r="O191" s="172"/>
      <c r="P191" s="173" t="str">
        <f t="shared" si="10"/>
        <v/>
      </c>
      <c r="Q191" s="173"/>
      <c r="R191" s="174"/>
      <c r="S191" s="175"/>
    </row>
    <row r="192" spans="1:19" ht="16.5" customHeight="1">
      <c r="A192" s="202"/>
      <c r="B192" s="203"/>
      <c r="C192" s="112"/>
      <c r="D192" s="113"/>
      <c r="E192" s="114"/>
      <c r="G192" s="58"/>
      <c r="H192" s="169"/>
      <c r="I192" s="170"/>
      <c r="J192" s="170"/>
      <c r="K192" s="171"/>
      <c r="L192" s="143"/>
      <c r="M192" s="57"/>
      <c r="N192" s="172"/>
      <c r="O192" s="172"/>
      <c r="P192" s="173" t="str">
        <f t="shared" si="10"/>
        <v/>
      </c>
      <c r="Q192" s="173"/>
      <c r="R192" s="174"/>
      <c r="S192" s="175"/>
    </row>
    <row r="193" spans="1:19" ht="16.5" customHeight="1">
      <c r="A193" s="204"/>
      <c r="B193" s="205"/>
      <c r="C193" s="108"/>
      <c r="D193" s="115"/>
      <c r="E193" s="116"/>
      <c r="G193" s="58"/>
      <c r="H193" s="169"/>
      <c r="I193" s="170"/>
      <c r="J193" s="170"/>
      <c r="K193" s="171"/>
      <c r="L193" s="143"/>
      <c r="M193" s="57"/>
      <c r="N193" s="206"/>
      <c r="O193" s="207"/>
      <c r="P193" s="173" t="str">
        <f t="shared" si="10"/>
        <v/>
      </c>
      <c r="Q193" s="173"/>
      <c r="R193" s="174"/>
      <c r="S193" s="175"/>
    </row>
    <row r="194" spans="1:19" ht="16.5" customHeight="1">
      <c r="A194" s="204"/>
      <c r="B194" s="205"/>
      <c r="C194" s="108"/>
      <c r="D194" s="115"/>
      <c r="E194" s="116"/>
      <c r="G194" s="58"/>
      <c r="H194" s="169"/>
      <c r="I194" s="170"/>
      <c r="J194" s="170"/>
      <c r="K194" s="171"/>
      <c r="L194" s="143"/>
      <c r="M194" s="57"/>
      <c r="N194" s="172"/>
      <c r="O194" s="172"/>
      <c r="P194" s="173" t="str">
        <f t="shared" si="10"/>
        <v/>
      </c>
      <c r="Q194" s="173"/>
      <c r="R194" s="174"/>
      <c r="S194" s="175"/>
    </row>
    <row r="195" spans="1:19" ht="16.5" customHeight="1">
      <c r="A195" s="204"/>
      <c r="B195" s="205"/>
      <c r="C195" s="108"/>
      <c r="D195" s="115"/>
      <c r="E195" s="116"/>
      <c r="G195" s="58"/>
      <c r="H195" s="169"/>
      <c r="I195" s="170"/>
      <c r="J195" s="170"/>
      <c r="K195" s="171"/>
      <c r="L195" s="143"/>
      <c r="M195" s="57"/>
      <c r="N195" s="172"/>
      <c r="O195" s="172"/>
      <c r="P195" s="173" t="str">
        <f t="shared" si="10"/>
        <v/>
      </c>
      <c r="Q195" s="173"/>
      <c r="R195" s="174"/>
      <c r="S195" s="175"/>
    </row>
    <row r="196" spans="1:19" ht="16.5" customHeight="1" thickBot="1">
      <c r="A196" s="167"/>
      <c r="B196" s="168"/>
      <c r="C196" s="117"/>
      <c r="D196" s="118"/>
      <c r="E196" s="119"/>
      <c r="G196" s="58"/>
      <c r="H196" s="169"/>
      <c r="I196" s="170"/>
      <c r="J196" s="170"/>
      <c r="K196" s="171"/>
      <c r="L196" s="143"/>
      <c r="M196" s="57"/>
      <c r="N196" s="172"/>
      <c r="O196" s="172"/>
      <c r="P196" s="173" t="str">
        <f t="shared" si="10"/>
        <v/>
      </c>
      <c r="Q196" s="173"/>
      <c r="R196" s="174"/>
      <c r="S196" s="175"/>
    </row>
    <row r="197" spans="1:19" ht="16.5" customHeight="1">
      <c r="A197" s="176" t="s">
        <v>117</v>
      </c>
      <c r="B197" s="176"/>
      <c r="C197" s="176"/>
      <c r="D197" s="176"/>
      <c r="E197" s="176"/>
      <c r="G197" s="59"/>
      <c r="H197" s="177"/>
      <c r="I197" s="178"/>
      <c r="J197" s="178"/>
      <c r="K197" s="179"/>
      <c r="L197" s="144"/>
      <c r="M197" s="60"/>
      <c r="N197" s="180"/>
      <c r="O197" s="181"/>
      <c r="P197" s="173" t="str">
        <f t="shared" si="10"/>
        <v/>
      </c>
      <c r="Q197" s="173"/>
      <c r="R197" s="182"/>
      <c r="S197" s="183"/>
    </row>
    <row r="198" spans="1:19" ht="16.5" customHeight="1">
      <c r="A198" s="184" t="s">
        <v>95</v>
      </c>
      <c r="B198" s="185"/>
      <c r="C198" s="186" t="str">
        <f>_xlfn.CONCAT(基本情報入力!$C$10,"　",基本情報入力!$C$11)</f>
        <v>浦和銀行　本太支店</v>
      </c>
      <c r="D198" s="187"/>
      <c r="E198" s="188"/>
      <c r="G198" s="85"/>
      <c r="H198" s="83" t="s">
        <v>51</v>
      </c>
      <c r="I198" s="61"/>
      <c r="J198" s="189">
        <f>SUMIF(R180:S197,0.1,P180:Q197)</f>
        <v>0</v>
      </c>
      <c r="K198" s="189"/>
      <c r="L198" s="120"/>
      <c r="M198" s="121" t="s">
        <v>89</v>
      </c>
      <c r="N198" s="190">
        <f>IF($U$4="１－四捨五入",ROUND($J198*0.1,0),IF($U$4="２－切り捨て",ROUNDDOWN($J198*0.1,0),IF($U$4="３－切り上げ",ROUNDUP($J198*0.1,0),"端数処理方法を選択")))</f>
        <v>0</v>
      </c>
      <c r="O198" s="190"/>
      <c r="P198" s="62" t="s">
        <v>58</v>
      </c>
      <c r="Q198" s="191">
        <f>IF(N198="端数処理方法を選択","端数処理方法を選択",SUM(J198,N198))</f>
        <v>0</v>
      </c>
      <c r="R198" s="191"/>
      <c r="S198" s="192"/>
    </row>
    <row r="199" spans="1:19" ht="16.5" customHeight="1">
      <c r="A199" s="147" t="s">
        <v>94</v>
      </c>
      <c r="B199" s="148"/>
      <c r="C199" s="122" t="str">
        <f>基本情報入力!$C$12</f>
        <v>普通</v>
      </c>
      <c r="D199" s="193" t="str">
        <f>TEXT(基本情報入力!$C$13,"0000000")</f>
        <v>0008611</v>
      </c>
      <c r="E199" s="194"/>
      <c r="G199" s="86"/>
      <c r="H199" s="84" t="s">
        <v>42</v>
      </c>
      <c r="I199" s="63"/>
      <c r="J199" s="195">
        <f>SUMIF(R180:S197,0.08,P180:Q197)</f>
        <v>0</v>
      </c>
      <c r="K199" s="195"/>
      <c r="L199" s="123"/>
      <c r="M199" s="124" t="s">
        <v>89</v>
      </c>
      <c r="N199" s="199">
        <f>IF($U$4="１－四捨五入",ROUND($J199*0.08,0),IF($U$4="２－切り捨て",ROUNDDOWN($J199*0.08,0),IF($U$4="３－切り上げ",ROUNDUP($J199*0.08,0),"端数処理方法を選択")))</f>
        <v>0</v>
      </c>
      <c r="O199" s="199"/>
      <c r="P199" s="140" t="s">
        <v>58</v>
      </c>
      <c r="Q199" s="200">
        <f t="shared" ref="Q199:Q200" si="11">IF(N199="端数処理方法を選択","端数処理方法を選択",SUM(J199,N199))</f>
        <v>0</v>
      </c>
      <c r="R199" s="200"/>
      <c r="S199" s="201"/>
    </row>
    <row r="200" spans="1:19" ht="16.5" customHeight="1">
      <c r="A200" s="147" t="s">
        <v>92</v>
      </c>
      <c r="B200" s="148"/>
      <c r="C200" s="149" t="str">
        <f>_xlfn.CONCAT(基本情報入力!$C$14)</f>
        <v>日清商事株式会社</v>
      </c>
      <c r="D200" s="149"/>
      <c r="E200" s="150"/>
      <c r="G200" s="87"/>
      <c r="H200" s="139" t="s">
        <v>112</v>
      </c>
      <c r="I200" s="64"/>
      <c r="J200" s="151">
        <f>SUMIF(R180:S197,0,P180:Q197)</f>
        <v>0</v>
      </c>
      <c r="K200" s="151"/>
      <c r="L200" s="125"/>
      <c r="M200" s="126"/>
      <c r="N200" s="152" t="s">
        <v>113</v>
      </c>
      <c r="O200" s="152"/>
      <c r="P200" s="141"/>
      <c r="Q200" s="153">
        <f t="shared" si="11"/>
        <v>0</v>
      </c>
      <c r="R200" s="153"/>
      <c r="S200" s="154"/>
    </row>
    <row r="201" spans="1:19" ht="16.5" customHeight="1" thickBot="1">
      <c r="A201" s="155" t="s">
        <v>93</v>
      </c>
      <c r="B201" s="156"/>
      <c r="C201" s="157" t="str">
        <f>_xlfn.CONCAT(基本情報入力!$C$15)</f>
        <v>ニッセイショウジ（カ</v>
      </c>
      <c r="D201" s="157"/>
      <c r="E201" s="158"/>
      <c r="G201" s="127"/>
      <c r="H201" s="128" t="s">
        <v>90</v>
      </c>
      <c r="I201" s="129"/>
      <c r="J201" s="159">
        <f>SUM(J198:K200)</f>
        <v>0</v>
      </c>
      <c r="K201" s="159"/>
      <c r="L201" s="130"/>
      <c r="M201" s="129" t="s">
        <v>91</v>
      </c>
      <c r="N201" s="159">
        <f>SUM(N198:O200)</f>
        <v>0</v>
      </c>
      <c r="O201" s="159"/>
      <c r="P201" s="131" t="s">
        <v>114</v>
      </c>
      <c r="Q201" s="159">
        <f>SUM(Q198:S200)</f>
        <v>0</v>
      </c>
      <c r="R201" s="159"/>
      <c r="S201" s="160"/>
    </row>
    <row r="202" spans="1:19" ht="8.25" customHeight="1" thickTop="1">
      <c r="B202" s="132"/>
    </row>
    <row r="203" spans="1:19">
      <c r="I203" s="133"/>
      <c r="J203" s="134"/>
      <c r="K203" s="134"/>
      <c r="L203" s="135"/>
      <c r="M203" s="134"/>
      <c r="N203" s="134"/>
      <c r="O203" s="134"/>
      <c r="P203" s="134"/>
      <c r="Q203" s="134"/>
      <c r="R203" s="161"/>
      <c r="S203" s="162"/>
    </row>
    <row r="204" spans="1:19" ht="40.5" customHeight="1">
      <c r="A204" s="163" t="s">
        <v>40</v>
      </c>
      <c r="B204" s="163"/>
      <c r="C204" s="164"/>
      <c r="D204" s="164"/>
      <c r="E204" s="164"/>
      <c r="F204" s="164"/>
      <c r="G204" s="164"/>
      <c r="H204" s="164"/>
      <c r="I204" s="136"/>
      <c r="J204" s="137"/>
      <c r="K204" s="137"/>
      <c r="L204" s="137"/>
      <c r="M204" s="137"/>
      <c r="N204" s="137"/>
      <c r="O204" s="137"/>
      <c r="P204" s="137"/>
      <c r="Q204" s="137"/>
      <c r="R204" s="165"/>
      <c r="S204" s="166"/>
    </row>
    <row r="205" spans="1:19">
      <c r="A205" t="s">
        <v>16</v>
      </c>
      <c r="P205" s="88" t="s">
        <v>43</v>
      </c>
      <c r="Q205" s="239">
        <f>請求概要入力!$E$2</f>
        <v>45189</v>
      </c>
      <c r="R205" s="239"/>
      <c r="S205" s="239"/>
    </row>
    <row r="206" spans="1:19" ht="28.5">
      <c r="A206" s="240" t="s">
        <v>41</v>
      </c>
      <c r="B206" s="240"/>
      <c r="C206" s="240"/>
      <c r="D206" s="240"/>
      <c r="E206" s="240"/>
      <c r="F206" s="240"/>
      <c r="G206" s="240"/>
      <c r="H206" s="240"/>
      <c r="I206" s="240"/>
      <c r="J206" s="240"/>
      <c r="K206" s="240"/>
      <c r="L206" s="240"/>
      <c r="M206" s="240"/>
      <c r="N206" s="240"/>
      <c r="O206" s="240"/>
      <c r="P206" s="240"/>
      <c r="Q206" s="240"/>
      <c r="R206" s="240"/>
      <c r="S206" s="240"/>
    </row>
    <row r="207" spans="1:19" ht="18" customHeight="1">
      <c r="B207" s="241" t="s">
        <v>18</v>
      </c>
      <c r="C207" s="241"/>
      <c r="D207" s="241"/>
      <c r="L207" s="89"/>
      <c r="M207" s="90" t="s">
        <v>7</v>
      </c>
      <c r="N207" s="242" t="str">
        <f>_xlfn.CONCAT(基本情報入力!$C$2)</f>
        <v>埼玉県さいたま市浦和区本太１－９－△</v>
      </c>
      <c r="O207" s="242"/>
      <c r="P207" s="242"/>
      <c r="Q207" s="242"/>
      <c r="R207" s="242"/>
      <c r="S207" s="243"/>
    </row>
    <row r="208" spans="1:19" ht="18" customHeight="1">
      <c r="D208" s="92"/>
      <c r="F208" s="93"/>
      <c r="H208" s="94"/>
      <c r="I208" s="94"/>
      <c r="J208" s="94"/>
      <c r="L208" s="89"/>
      <c r="M208" s="95" t="s">
        <v>9</v>
      </c>
      <c r="N208" s="244" t="str">
        <f>_xlfn.CONCAT(基本情報入力!$C$3)</f>
        <v>日清商事株式会社</v>
      </c>
      <c r="O208" s="244"/>
      <c r="P208" s="244"/>
      <c r="Q208" s="244"/>
      <c r="R208" s="244"/>
      <c r="S208" s="245" t="s">
        <v>100</v>
      </c>
    </row>
    <row r="209" spans="1:19" ht="18" customHeight="1">
      <c r="B209" s="96" t="s">
        <v>30</v>
      </c>
      <c r="C209" s="97" t="str" cm="1">
        <f t="array" ref="C209">_xlfn.XLOOKUP((ROW()-5)/34+1,請求概要入力!$A:$A,IF(請求概要入力!$D:$D="","",請求概要入力!$D:$D),"")</f>
        <v/>
      </c>
      <c r="D209" s="92"/>
      <c r="E209" s="98" t="s">
        <v>17</v>
      </c>
      <c r="F209" s="246">
        <f>基本情報入力!$C$7</f>
        <v>8611</v>
      </c>
      <c r="G209" s="246"/>
      <c r="H209" s="99"/>
      <c r="I209" s="100"/>
      <c r="J209" s="100"/>
      <c r="K209" s="100"/>
      <c r="L209" s="101"/>
      <c r="M209" s="102"/>
      <c r="N209" s="247" t="str">
        <f>_xlfn.CONCAT(基本情報入力!$C$4)</f>
        <v>代表取締役　日清 太郎</v>
      </c>
      <c r="O209" s="247"/>
      <c r="P209" s="247"/>
      <c r="Q209" s="247"/>
      <c r="R209" s="247"/>
      <c r="S209" s="245"/>
    </row>
    <row r="210" spans="1:19" ht="18" customHeight="1">
      <c r="E210" s="93"/>
      <c r="F210" s="93"/>
      <c r="G210" s="93"/>
      <c r="H210" s="93"/>
      <c r="I210" s="93"/>
      <c r="J210" s="93"/>
      <c r="K210" s="103"/>
      <c r="L210" s="89"/>
      <c r="M210" s="95" t="s">
        <v>27</v>
      </c>
      <c r="N210" s="248" t="str">
        <f>_xlfn.CONCAT(基本情報入力!$C$5)</f>
        <v>048-885-861X</v>
      </c>
      <c r="O210" s="248"/>
      <c r="P210" s="142" t="s">
        <v>28</v>
      </c>
      <c r="Q210" s="248" t="str">
        <f>_xlfn.CONCAT(基本情報入力!$C$6)</f>
        <v>048-885-861X</v>
      </c>
      <c r="R210" s="248"/>
      <c r="S210" s="249"/>
    </row>
    <row r="211" spans="1:19" ht="18" customHeight="1">
      <c r="B211" s="96" t="s">
        <v>31</v>
      </c>
      <c r="C211" s="250" t="str" cm="1">
        <f t="array" ref="C211">_xlfn.XLOOKUP((ROW()-7)/34+1,請求概要入力!$A:$A,IF(請求概要入力!$E:$E="","",請求概要入力!$E:$E),"")</f>
        <v/>
      </c>
      <c r="D211" s="250"/>
      <c r="E211" s="250"/>
      <c r="F211" s="250"/>
      <c r="G211" s="250"/>
      <c r="H211" s="250"/>
      <c r="I211" s="250"/>
      <c r="J211" s="250"/>
      <c r="K211" s="250"/>
      <c r="L211" s="104"/>
      <c r="M211" s="105"/>
      <c r="N211" s="251" t="s">
        <v>59</v>
      </c>
      <c r="O211" s="251"/>
      <c r="P211" s="251" t="str">
        <f>_xlfn.CONCAT(基本情報入力!$C$8)</f>
        <v>T50300010025XX</v>
      </c>
      <c r="Q211" s="251"/>
      <c r="R211" s="251"/>
      <c r="S211" s="252"/>
    </row>
    <row r="212" spans="1:19" ht="8.25" customHeight="1" thickBot="1"/>
    <row r="213" spans="1:19" ht="15" customHeight="1" thickBot="1">
      <c r="A213" s="216" t="s">
        <v>115</v>
      </c>
      <c r="B213" s="216"/>
      <c r="C213" s="216"/>
      <c r="D213" s="216"/>
      <c r="E213" s="216"/>
      <c r="G213" s="106" t="s">
        <v>10</v>
      </c>
      <c r="H213" s="217" t="s">
        <v>36</v>
      </c>
      <c r="I213" s="218"/>
      <c r="J213" s="218"/>
      <c r="K213" s="219"/>
      <c r="L213" s="107" t="s">
        <v>37</v>
      </c>
      <c r="M213" s="107" t="s">
        <v>1</v>
      </c>
      <c r="N213" s="220" t="s">
        <v>38</v>
      </c>
      <c r="O213" s="220"/>
      <c r="P213" s="220" t="s">
        <v>39</v>
      </c>
      <c r="Q213" s="220"/>
      <c r="R213" s="221" t="s">
        <v>52</v>
      </c>
      <c r="S213" s="222"/>
    </row>
    <row r="214" spans="1:19" ht="16.5" customHeight="1">
      <c r="A214" s="223" t="s">
        <v>29</v>
      </c>
      <c r="B214" s="224"/>
      <c r="C214" s="224"/>
      <c r="D214" s="225" t="str" cm="1">
        <f t="array" ref="D214">_xlfn.XLOOKUP((ROW()-10)/34+1,請求概要入力!$A:$A,IF(請求概要入力!$F:$F="","",請求概要入力!$F:$F),"")</f>
        <v/>
      </c>
      <c r="E214" s="226" t="str">
        <f>IFERROR(IF(VLOOKUP(ROUNDUP(ROW(E214)/30,0),請求概要入力!$A$5:$G$24,3,FALSE)=0,"",VLOOKUP(ROUNDUP(ROW(E214)/30,0),請求概要入力!$A$5:$G$24,3,FALSE)),"")</f>
        <v/>
      </c>
      <c r="G214" s="54"/>
      <c r="H214" s="229"/>
      <c r="I214" s="230"/>
      <c r="J214" s="230"/>
      <c r="K214" s="231"/>
      <c r="L214" s="143"/>
      <c r="M214" s="55"/>
      <c r="N214" s="232"/>
      <c r="O214" s="232"/>
      <c r="P214" s="173" t="str">
        <f>IF((L214*N214)&lt;&gt;0,L214*N214,"")</f>
        <v/>
      </c>
      <c r="Q214" s="173"/>
      <c r="R214" s="233"/>
      <c r="S214" s="234"/>
    </row>
    <row r="215" spans="1:19" ht="16.5" customHeight="1">
      <c r="A215" s="208"/>
      <c r="B215" s="209"/>
      <c r="C215" s="209"/>
      <c r="D215" s="227" t="str">
        <f>IFERROR(IF(VLOOKUP(ROUNDUP(ROW(D215)/30,0),請求概要入力!$A$5:$G$24,3,FALSE)=0,"",VLOOKUP(ROUNDUP(ROW(D215)/30,0),請求概要入力!$A$5:$G$24,3,FALSE)),"")</f>
        <v/>
      </c>
      <c r="E215" s="228" t="str">
        <f>IFERROR(IF(VLOOKUP(ROUNDUP(ROW(E215)/30,0),請求概要入力!$A$5:$G$24,3,FALSE)=0,"",VLOOKUP(ROUNDUP(ROW(E215)/30,0),請求概要入力!$A$5:$G$24,3,FALSE)),"")</f>
        <v/>
      </c>
      <c r="G215" s="56"/>
      <c r="H215" s="169"/>
      <c r="I215" s="170"/>
      <c r="J215" s="170"/>
      <c r="K215" s="171"/>
      <c r="L215" s="143"/>
      <c r="M215" s="57"/>
      <c r="N215" s="172"/>
      <c r="O215" s="172"/>
      <c r="P215" s="173" t="str">
        <f t="shared" ref="P215:P231" si="12">IF((L215*N215)&lt;&gt;0,L215*N215,"")</f>
        <v/>
      </c>
      <c r="Q215" s="173"/>
      <c r="R215" s="174"/>
      <c r="S215" s="175"/>
    </row>
    <row r="216" spans="1:19" ht="16.5" customHeight="1">
      <c r="A216" s="208" t="s">
        <v>45</v>
      </c>
      <c r="B216" s="209"/>
      <c r="C216" s="209"/>
      <c r="D216" s="235" t="str" cm="1">
        <f t="array" ref="D216">_xlfn.XLOOKUP((ROW()-12)/34+1,請求概要入力!$A:$A,IF(請求概要入力!$G:$G="","",請求概要入力!$G:$G),"")</f>
        <v/>
      </c>
      <c r="E216" s="236" t="str">
        <f>IFERROR(IF(VLOOKUP(ROUNDUP(ROW(E216)/30,0),請求概要入力!$A$5:$G$24,3,FALSE)=0,"",VLOOKUP(ROUNDUP(ROW(E216)/30,0),請求概要入力!$A$5:$G$24,3,FALSE)),"")</f>
        <v/>
      </c>
      <c r="G216" s="58"/>
      <c r="H216" s="169"/>
      <c r="I216" s="170"/>
      <c r="J216" s="170"/>
      <c r="K216" s="171"/>
      <c r="L216" s="143"/>
      <c r="M216" s="55"/>
      <c r="N216" s="232"/>
      <c r="O216" s="232"/>
      <c r="P216" s="173" t="str">
        <f t="shared" si="12"/>
        <v/>
      </c>
      <c r="Q216" s="173"/>
      <c r="R216" s="174"/>
      <c r="S216" s="175"/>
    </row>
    <row r="217" spans="1:19" ht="16.5" customHeight="1">
      <c r="A217" s="208"/>
      <c r="B217" s="209"/>
      <c r="C217" s="209"/>
      <c r="D217" s="235" t="str">
        <f>IFERROR(IF(VLOOKUP(ROUNDUP(ROW(D217)/30,0),請求概要入力!$A$5:$G$24,3,FALSE)=0,"",VLOOKUP(ROUNDUP(ROW(D217)/30,0),請求概要入力!$A$5:$G$24,3,FALSE)),"")</f>
        <v/>
      </c>
      <c r="E217" s="236" t="str">
        <f>IFERROR(IF(VLOOKUP(ROUNDUP(ROW(E217)/30,0),請求概要入力!$A$5:$G$24,3,FALSE)=0,"",VLOOKUP(ROUNDUP(ROW(E217)/30,0),請求概要入力!$A$5:$G$24,3,FALSE)),"")</f>
        <v/>
      </c>
      <c r="G217" s="58"/>
      <c r="H217" s="169"/>
      <c r="I217" s="170"/>
      <c r="J217" s="170"/>
      <c r="K217" s="171"/>
      <c r="L217" s="143"/>
      <c r="M217" s="57"/>
      <c r="N217" s="172"/>
      <c r="O217" s="172"/>
      <c r="P217" s="173" t="str">
        <f t="shared" si="12"/>
        <v/>
      </c>
      <c r="Q217" s="173"/>
      <c r="R217" s="174"/>
      <c r="S217" s="175"/>
    </row>
    <row r="218" spans="1:19" ht="16.5" customHeight="1">
      <c r="A218" s="237" t="s">
        <v>47</v>
      </c>
      <c r="B218" s="238"/>
      <c r="C218" s="238"/>
      <c r="D218" s="210" t="str" cm="1">
        <f t="array" ref="D218">IF(ISNUMBER(D216),IF(D216&gt;0,IF(_xlfn.XLOOKUP((ROW()-14)/34+1,請求概要入力!$A:$A,IF(請求概要入力!$H:$H="","",請求概要入力!$H:$H),"")="",0,_xlfn.XLOOKUP((ROW()-14)/34+1,請求概要入力!$A:$A,IF(請求概要入力!$H:$H="","",請求概要入力!$H:$H),"")),""),"")</f>
        <v/>
      </c>
      <c r="E218" s="211"/>
      <c r="G218" s="58"/>
      <c r="H218" s="169"/>
      <c r="I218" s="170"/>
      <c r="J218" s="170"/>
      <c r="K218" s="171"/>
      <c r="L218" s="143"/>
      <c r="M218" s="55"/>
      <c r="N218" s="206"/>
      <c r="O218" s="207"/>
      <c r="P218" s="173" t="str">
        <f t="shared" si="12"/>
        <v/>
      </c>
      <c r="Q218" s="173"/>
      <c r="R218" s="174"/>
      <c r="S218" s="175"/>
    </row>
    <row r="219" spans="1:19" ht="16.5" customHeight="1">
      <c r="A219" s="237"/>
      <c r="B219" s="238"/>
      <c r="C219" s="238"/>
      <c r="D219" s="210"/>
      <c r="E219" s="211"/>
      <c r="G219" s="58"/>
      <c r="H219" s="169"/>
      <c r="I219" s="170"/>
      <c r="J219" s="170"/>
      <c r="K219" s="171"/>
      <c r="L219" s="143"/>
      <c r="M219" s="57"/>
      <c r="N219" s="206"/>
      <c r="O219" s="207"/>
      <c r="P219" s="173" t="str">
        <f t="shared" si="12"/>
        <v/>
      </c>
      <c r="Q219" s="173"/>
      <c r="R219" s="174"/>
      <c r="S219" s="175"/>
    </row>
    <row r="220" spans="1:19" ht="16.5" customHeight="1">
      <c r="A220" s="208" t="s">
        <v>48</v>
      </c>
      <c r="B220" s="209"/>
      <c r="C220" s="209"/>
      <c r="D220" s="210" t="str">
        <f>IF(ISNUMBER(D216),IF(D216&gt;0,J235,""),"")</f>
        <v/>
      </c>
      <c r="E220" s="211"/>
      <c r="G220" s="58"/>
      <c r="H220" s="169"/>
      <c r="I220" s="170"/>
      <c r="J220" s="170"/>
      <c r="K220" s="171"/>
      <c r="L220" s="143"/>
      <c r="M220" s="57"/>
      <c r="N220" s="172"/>
      <c r="O220" s="172"/>
      <c r="P220" s="173" t="str">
        <f t="shared" si="12"/>
        <v/>
      </c>
      <c r="Q220" s="173"/>
      <c r="R220" s="174"/>
      <c r="S220" s="175"/>
    </row>
    <row r="221" spans="1:19" ht="16.5" customHeight="1">
      <c r="A221" s="208"/>
      <c r="B221" s="209"/>
      <c r="C221" s="209"/>
      <c r="D221" s="210"/>
      <c r="E221" s="211"/>
      <c r="G221" s="58"/>
      <c r="H221" s="169"/>
      <c r="I221" s="170"/>
      <c r="J221" s="170"/>
      <c r="K221" s="171"/>
      <c r="L221" s="143"/>
      <c r="M221" s="57"/>
      <c r="N221" s="172"/>
      <c r="O221" s="172"/>
      <c r="P221" s="173" t="str">
        <f t="shared" si="12"/>
        <v/>
      </c>
      <c r="Q221" s="173"/>
      <c r="R221" s="174"/>
      <c r="S221" s="175"/>
    </row>
    <row r="222" spans="1:19" ht="16.5" customHeight="1">
      <c r="A222" s="208" t="s">
        <v>56</v>
      </c>
      <c r="B222" s="209"/>
      <c r="C222" s="209"/>
      <c r="D222" s="210" t="str">
        <f>IFERROR(D216-D218-D220,"")</f>
        <v/>
      </c>
      <c r="E222" s="211"/>
      <c r="G222" s="58"/>
      <c r="H222" s="169"/>
      <c r="I222" s="170"/>
      <c r="J222" s="170"/>
      <c r="K222" s="171"/>
      <c r="L222" s="143"/>
      <c r="M222" s="57"/>
      <c r="N222" s="172"/>
      <c r="O222" s="172"/>
      <c r="P222" s="173" t="str">
        <f t="shared" si="12"/>
        <v/>
      </c>
      <c r="Q222" s="173"/>
      <c r="R222" s="174"/>
      <c r="S222" s="175"/>
    </row>
    <row r="223" spans="1:19" ht="16.5" customHeight="1" thickBot="1">
      <c r="A223" s="212"/>
      <c r="B223" s="213"/>
      <c r="C223" s="213"/>
      <c r="D223" s="214"/>
      <c r="E223" s="215"/>
      <c r="G223" s="58"/>
      <c r="H223" s="169"/>
      <c r="I223" s="170"/>
      <c r="J223" s="170"/>
      <c r="K223" s="171"/>
      <c r="L223" s="143"/>
      <c r="M223" s="57"/>
      <c r="N223" s="172"/>
      <c r="O223" s="172"/>
      <c r="P223" s="173" t="str">
        <f t="shared" si="12"/>
        <v/>
      </c>
      <c r="Q223" s="173"/>
      <c r="R223" s="174"/>
      <c r="S223" s="175"/>
    </row>
    <row r="224" spans="1:19" ht="16.5" customHeight="1" thickBot="1">
      <c r="A224" s="196" t="s">
        <v>116</v>
      </c>
      <c r="B224" s="196"/>
      <c r="C224" s="196"/>
      <c r="D224" s="196"/>
      <c r="E224" s="196"/>
      <c r="G224" s="58"/>
      <c r="H224" s="169"/>
      <c r="I224" s="170"/>
      <c r="J224" s="170"/>
      <c r="K224" s="171"/>
      <c r="L224" s="143"/>
      <c r="M224" s="57"/>
      <c r="N224" s="172"/>
      <c r="O224" s="172"/>
      <c r="P224" s="173" t="str">
        <f t="shared" si="12"/>
        <v/>
      </c>
      <c r="Q224" s="173"/>
      <c r="R224" s="174"/>
      <c r="S224" s="175"/>
    </row>
    <row r="225" spans="1:19" ht="16.5" customHeight="1" thickBot="1">
      <c r="A225" s="197" t="s">
        <v>34</v>
      </c>
      <c r="B225" s="198"/>
      <c r="C225" s="109" t="s">
        <v>35</v>
      </c>
      <c r="D225" s="110" t="s">
        <v>57</v>
      </c>
      <c r="E225" s="111" t="s">
        <v>58</v>
      </c>
      <c r="G225" s="58"/>
      <c r="H225" s="169"/>
      <c r="I225" s="170"/>
      <c r="J225" s="170"/>
      <c r="K225" s="171"/>
      <c r="L225" s="143"/>
      <c r="M225" s="57"/>
      <c r="N225" s="172"/>
      <c r="O225" s="172"/>
      <c r="P225" s="173" t="str">
        <f t="shared" si="12"/>
        <v/>
      </c>
      <c r="Q225" s="173"/>
      <c r="R225" s="174"/>
      <c r="S225" s="175"/>
    </row>
    <row r="226" spans="1:19" ht="16.5" customHeight="1">
      <c r="A226" s="202"/>
      <c r="B226" s="203"/>
      <c r="C226" s="112"/>
      <c r="D226" s="113"/>
      <c r="E226" s="114"/>
      <c r="G226" s="58"/>
      <c r="H226" s="169"/>
      <c r="I226" s="170"/>
      <c r="J226" s="170"/>
      <c r="K226" s="171"/>
      <c r="L226" s="143"/>
      <c r="M226" s="57"/>
      <c r="N226" s="172"/>
      <c r="O226" s="172"/>
      <c r="P226" s="173" t="str">
        <f t="shared" si="12"/>
        <v/>
      </c>
      <c r="Q226" s="173"/>
      <c r="R226" s="174"/>
      <c r="S226" s="175"/>
    </row>
    <row r="227" spans="1:19" ht="16.5" customHeight="1">
      <c r="A227" s="204"/>
      <c r="B227" s="205"/>
      <c r="C227" s="108"/>
      <c r="D227" s="115"/>
      <c r="E227" s="116"/>
      <c r="G227" s="58"/>
      <c r="H227" s="169"/>
      <c r="I227" s="170"/>
      <c r="J227" s="170"/>
      <c r="K227" s="171"/>
      <c r="L227" s="143"/>
      <c r="M227" s="57"/>
      <c r="N227" s="206"/>
      <c r="O227" s="207"/>
      <c r="P227" s="173" t="str">
        <f t="shared" si="12"/>
        <v/>
      </c>
      <c r="Q227" s="173"/>
      <c r="R227" s="174"/>
      <c r="S227" s="175"/>
    </row>
    <row r="228" spans="1:19" ht="16.5" customHeight="1">
      <c r="A228" s="204"/>
      <c r="B228" s="205"/>
      <c r="C228" s="108"/>
      <c r="D228" s="115"/>
      <c r="E228" s="116"/>
      <c r="G228" s="58"/>
      <c r="H228" s="169"/>
      <c r="I228" s="170"/>
      <c r="J228" s="170"/>
      <c r="K228" s="171"/>
      <c r="L228" s="143"/>
      <c r="M228" s="57"/>
      <c r="N228" s="172"/>
      <c r="O228" s="172"/>
      <c r="P228" s="173" t="str">
        <f t="shared" si="12"/>
        <v/>
      </c>
      <c r="Q228" s="173"/>
      <c r="R228" s="174"/>
      <c r="S228" s="175"/>
    </row>
    <row r="229" spans="1:19" ht="16.5" customHeight="1">
      <c r="A229" s="204"/>
      <c r="B229" s="205"/>
      <c r="C229" s="108"/>
      <c r="D229" s="115"/>
      <c r="E229" s="116"/>
      <c r="G229" s="58"/>
      <c r="H229" s="169"/>
      <c r="I229" s="170"/>
      <c r="J229" s="170"/>
      <c r="K229" s="171"/>
      <c r="L229" s="143"/>
      <c r="M229" s="57"/>
      <c r="N229" s="172"/>
      <c r="O229" s="172"/>
      <c r="P229" s="173" t="str">
        <f t="shared" si="12"/>
        <v/>
      </c>
      <c r="Q229" s="173"/>
      <c r="R229" s="174"/>
      <c r="S229" s="175"/>
    </row>
    <row r="230" spans="1:19" ht="16.5" customHeight="1" thickBot="1">
      <c r="A230" s="167"/>
      <c r="B230" s="168"/>
      <c r="C230" s="117"/>
      <c r="D230" s="118"/>
      <c r="E230" s="119"/>
      <c r="G230" s="58"/>
      <c r="H230" s="169"/>
      <c r="I230" s="170"/>
      <c r="J230" s="170"/>
      <c r="K230" s="171"/>
      <c r="L230" s="143"/>
      <c r="M230" s="57"/>
      <c r="N230" s="172"/>
      <c r="O230" s="172"/>
      <c r="P230" s="173" t="str">
        <f t="shared" si="12"/>
        <v/>
      </c>
      <c r="Q230" s="173"/>
      <c r="R230" s="174"/>
      <c r="S230" s="175"/>
    </row>
    <row r="231" spans="1:19" ht="16.5" customHeight="1">
      <c r="A231" s="176" t="s">
        <v>117</v>
      </c>
      <c r="B231" s="176"/>
      <c r="C231" s="176"/>
      <c r="D231" s="176"/>
      <c r="E231" s="176"/>
      <c r="G231" s="59"/>
      <c r="H231" s="177"/>
      <c r="I231" s="178"/>
      <c r="J231" s="178"/>
      <c r="K231" s="179"/>
      <c r="L231" s="144"/>
      <c r="M231" s="60"/>
      <c r="N231" s="180"/>
      <c r="O231" s="181"/>
      <c r="P231" s="173" t="str">
        <f t="shared" si="12"/>
        <v/>
      </c>
      <c r="Q231" s="173"/>
      <c r="R231" s="182"/>
      <c r="S231" s="183"/>
    </row>
    <row r="232" spans="1:19" ht="16.5" customHeight="1">
      <c r="A232" s="184" t="s">
        <v>95</v>
      </c>
      <c r="B232" s="185"/>
      <c r="C232" s="186" t="str">
        <f>_xlfn.CONCAT(基本情報入力!$C$10,"　",基本情報入力!$C$11)</f>
        <v>浦和銀行　本太支店</v>
      </c>
      <c r="D232" s="187"/>
      <c r="E232" s="188"/>
      <c r="G232" s="85"/>
      <c r="H232" s="83" t="s">
        <v>51</v>
      </c>
      <c r="I232" s="61"/>
      <c r="J232" s="189">
        <f>SUMIF(R214:S231,0.1,P214:Q231)</f>
        <v>0</v>
      </c>
      <c r="K232" s="189"/>
      <c r="L232" s="120"/>
      <c r="M232" s="121" t="s">
        <v>89</v>
      </c>
      <c r="N232" s="190">
        <f>IF($U$4="１－四捨五入",ROUND($J232*0.1,0),IF($U$4="２－切り捨て",ROUNDDOWN($J232*0.1,0),IF($U$4="３－切り上げ",ROUNDUP($J232*0.1,0),"端数処理方法を選択")))</f>
        <v>0</v>
      </c>
      <c r="O232" s="190"/>
      <c r="P232" s="62" t="s">
        <v>58</v>
      </c>
      <c r="Q232" s="191">
        <f>IF(N232="端数処理方法を選択","端数処理方法を選択",SUM(J232,N232))</f>
        <v>0</v>
      </c>
      <c r="R232" s="191"/>
      <c r="S232" s="192"/>
    </row>
    <row r="233" spans="1:19" ht="16.5" customHeight="1">
      <c r="A233" s="147" t="s">
        <v>94</v>
      </c>
      <c r="B233" s="148"/>
      <c r="C233" s="122" t="str">
        <f>基本情報入力!$C$12</f>
        <v>普通</v>
      </c>
      <c r="D233" s="193" t="str">
        <f>TEXT(基本情報入力!$C$13,"0000000")</f>
        <v>0008611</v>
      </c>
      <c r="E233" s="194"/>
      <c r="G233" s="86"/>
      <c r="H233" s="84" t="s">
        <v>42</v>
      </c>
      <c r="I233" s="63"/>
      <c r="J233" s="195">
        <f>SUMIF(R214:S231,0.08,P214:Q231)</f>
        <v>0</v>
      </c>
      <c r="K233" s="195"/>
      <c r="L233" s="123"/>
      <c r="M233" s="124" t="s">
        <v>89</v>
      </c>
      <c r="N233" s="199">
        <f>IF($U$4="１－四捨五入",ROUND($J233*0.08,0),IF($U$4="２－切り捨て",ROUNDDOWN($J233*0.08,0),IF($U$4="３－切り上げ",ROUNDUP($J233*0.08,0),"端数処理方法を選択")))</f>
        <v>0</v>
      </c>
      <c r="O233" s="199"/>
      <c r="P233" s="140" t="s">
        <v>58</v>
      </c>
      <c r="Q233" s="200">
        <f t="shared" ref="Q233:Q234" si="13">IF(N233="端数処理方法を選択","端数処理方法を選択",SUM(J233,N233))</f>
        <v>0</v>
      </c>
      <c r="R233" s="200"/>
      <c r="S233" s="201"/>
    </row>
    <row r="234" spans="1:19" ht="16.5" customHeight="1">
      <c r="A234" s="147" t="s">
        <v>92</v>
      </c>
      <c r="B234" s="148"/>
      <c r="C234" s="149" t="str">
        <f>_xlfn.CONCAT(基本情報入力!$C$14)</f>
        <v>日清商事株式会社</v>
      </c>
      <c r="D234" s="149"/>
      <c r="E234" s="150"/>
      <c r="G234" s="87"/>
      <c r="H234" s="139" t="s">
        <v>112</v>
      </c>
      <c r="I234" s="64"/>
      <c r="J234" s="151">
        <f>SUMIF(R214:S231,0,P214:Q231)</f>
        <v>0</v>
      </c>
      <c r="K234" s="151"/>
      <c r="L234" s="125"/>
      <c r="M234" s="126"/>
      <c r="N234" s="152" t="s">
        <v>113</v>
      </c>
      <c r="O234" s="152"/>
      <c r="P234" s="141"/>
      <c r="Q234" s="153">
        <f t="shared" si="13"/>
        <v>0</v>
      </c>
      <c r="R234" s="153"/>
      <c r="S234" s="154"/>
    </row>
    <row r="235" spans="1:19" ht="16.5" customHeight="1" thickBot="1">
      <c r="A235" s="155" t="s">
        <v>93</v>
      </c>
      <c r="B235" s="156"/>
      <c r="C235" s="157" t="str">
        <f>_xlfn.CONCAT(基本情報入力!$C$15)</f>
        <v>ニッセイショウジ（カ</v>
      </c>
      <c r="D235" s="157"/>
      <c r="E235" s="158"/>
      <c r="G235" s="127"/>
      <c r="H235" s="128" t="s">
        <v>90</v>
      </c>
      <c r="I235" s="129"/>
      <c r="J235" s="159">
        <f>SUM(J232:K234)</f>
        <v>0</v>
      </c>
      <c r="K235" s="159"/>
      <c r="L235" s="130"/>
      <c r="M235" s="129" t="s">
        <v>91</v>
      </c>
      <c r="N235" s="159">
        <f>SUM(N232:O234)</f>
        <v>0</v>
      </c>
      <c r="O235" s="159"/>
      <c r="P235" s="131" t="s">
        <v>114</v>
      </c>
      <c r="Q235" s="159">
        <f>SUM(Q232:S234)</f>
        <v>0</v>
      </c>
      <c r="R235" s="159"/>
      <c r="S235" s="160"/>
    </row>
    <row r="236" spans="1:19" ht="8.25" customHeight="1" thickTop="1">
      <c r="B236" s="132"/>
    </row>
    <row r="237" spans="1:19">
      <c r="I237" s="133"/>
      <c r="J237" s="134"/>
      <c r="K237" s="134"/>
      <c r="L237" s="135"/>
      <c r="M237" s="134"/>
      <c r="N237" s="134"/>
      <c r="O237" s="134"/>
      <c r="P237" s="134"/>
      <c r="Q237" s="134"/>
      <c r="R237" s="161"/>
      <c r="S237" s="162"/>
    </row>
    <row r="238" spans="1:19" ht="40.5" customHeight="1">
      <c r="A238" s="163" t="s">
        <v>40</v>
      </c>
      <c r="B238" s="163"/>
      <c r="C238" s="164"/>
      <c r="D238" s="164"/>
      <c r="E238" s="164"/>
      <c r="F238" s="164"/>
      <c r="G238" s="164"/>
      <c r="H238" s="164"/>
      <c r="I238" s="136"/>
      <c r="J238" s="137"/>
      <c r="K238" s="137"/>
      <c r="L238" s="137"/>
      <c r="M238" s="137"/>
      <c r="N238" s="137"/>
      <c r="O238" s="137"/>
      <c r="P238" s="137"/>
      <c r="Q238" s="137"/>
      <c r="R238" s="165"/>
      <c r="S238" s="166"/>
    </row>
    <row r="239" spans="1:19">
      <c r="A239" t="s">
        <v>16</v>
      </c>
      <c r="P239" s="88" t="s">
        <v>43</v>
      </c>
      <c r="Q239" s="239">
        <f>請求概要入力!$E$2</f>
        <v>45189</v>
      </c>
      <c r="R239" s="239"/>
      <c r="S239" s="239"/>
    </row>
    <row r="240" spans="1:19" ht="28.5">
      <c r="A240" s="240" t="s">
        <v>41</v>
      </c>
      <c r="B240" s="240"/>
      <c r="C240" s="240"/>
      <c r="D240" s="240"/>
      <c r="E240" s="240"/>
      <c r="F240" s="240"/>
      <c r="G240" s="240"/>
      <c r="H240" s="240"/>
      <c r="I240" s="240"/>
      <c r="J240" s="240"/>
      <c r="K240" s="240"/>
      <c r="L240" s="240"/>
      <c r="M240" s="240"/>
      <c r="N240" s="240"/>
      <c r="O240" s="240"/>
      <c r="P240" s="240"/>
      <c r="Q240" s="240"/>
      <c r="R240" s="240"/>
      <c r="S240" s="240"/>
    </row>
    <row r="241" spans="1:19" ht="18" customHeight="1">
      <c r="B241" s="241" t="s">
        <v>18</v>
      </c>
      <c r="C241" s="241"/>
      <c r="D241" s="241"/>
      <c r="L241" s="89"/>
      <c r="M241" s="90" t="s">
        <v>7</v>
      </c>
      <c r="N241" s="242" t="str">
        <f>_xlfn.CONCAT(基本情報入力!$C$2)</f>
        <v>埼玉県さいたま市浦和区本太１－９－△</v>
      </c>
      <c r="O241" s="242"/>
      <c r="P241" s="242"/>
      <c r="Q241" s="242"/>
      <c r="R241" s="242"/>
      <c r="S241" s="243"/>
    </row>
    <row r="242" spans="1:19" ht="18" customHeight="1">
      <c r="D242" s="92"/>
      <c r="F242" s="93"/>
      <c r="H242" s="94"/>
      <c r="I242" s="94"/>
      <c r="J242" s="94"/>
      <c r="L242" s="89"/>
      <c r="M242" s="95" t="s">
        <v>9</v>
      </c>
      <c r="N242" s="244" t="str">
        <f>_xlfn.CONCAT(基本情報入力!$C$3)</f>
        <v>日清商事株式会社</v>
      </c>
      <c r="O242" s="244"/>
      <c r="P242" s="244"/>
      <c r="Q242" s="244"/>
      <c r="R242" s="244"/>
      <c r="S242" s="245" t="s">
        <v>100</v>
      </c>
    </row>
    <row r="243" spans="1:19" ht="18" customHeight="1">
      <c r="B243" s="96" t="s">
        <v>30</v>
      </c>
      <c r="C243" s="97" t="str" cm="1">
        <f t="array" ref="C243">_xlfn.XLOOKUP((ROW()-5)/34+1,請求概要入力!$A:$A,IF(請求概要入力!$D:$D="","",請求概要入力!$D:$D),"")</f>
        <v/>
      </c>
      <c r="D243" s="92"/>
      <c r="E243" s="98" t="s">
        <v>17</v>
      </c>
      <c r="F243" s="246">
        <f>基本情報入力!$C$7</f>
        <v>8611</v>
      </c>
      <c r="G243" s="246"/>
      <c r="H243" s="99"/>
      <c r="I243" s="100"/>
      <c r="J243" s="100"/>
      <c r="K243" s="100"/>
      <c r="L243" s="101"/>
      <c r="M243" s="102"/>
      <c r="N243" s="247" t="str">
        <f>_xlfn.CONCAT(基本情報入力!$C$4)</f>
        <v>代表取締役　日清 太郎</v>
      </c>
      <c r="O243" s="247"/>
      <c r="P243" s="247"/>
      <c r="Q243" s="247"/>
      <c r="R243" s="247"/>
      <c r="S243" s="245"/>
    </row>
    <row r="244" spans="1:19" ht="18" customHeight="1">
      <c r="E244" s="93"/>
      <c r="F244" s="93"/>
      <c r="G244" s="93"/>
      <c r="H244" s="93"/>
      <c r="I244" s="93"/>
      <c r="J244" s="93"/>
      <c r="K244" s="103"/>
      <c r="L244" s="89"/>
      <c r="M244" s="95" t="s">
        <v>27</v>
      </c>
      <c r="N244" s="248" t="str">
        <f>_xlfn.CONCAT(基本情報入力!$C$5)</f>
        <v>048-885-861X</v>
      </c>
      <c r="O244" s="248"/>
      <c r="P244" s="142" t="s">
        <v>28</v>
      </c>
      <c r="Q244" s="248" t="str">
        <f>_xlfn.CONCAT(基本情報入力!$C$6)</f>
        <v>048-885-861X</v>
      </c>
      <c r="R244" s="248"/>
      <c r="S244" s="249"/>
    </row>
    <row r="245" spans="1:19" ht="18" customHeight="1">
      <c r="B245" s="96" t="s">
        <v>31</v>
      </c>
      <c r="C245" s="250" t="str" cm="1">
        <f t="array" ref="C245">_xlfn.XLOOKUP((ROW()-7)/34+1,請求概要入力!$A:$A,IF(請求概要入力!$E:$E="","",請求概要入力!$E:$E),"")</f>
        <v/>
      </c>
      <c r="D245" s="250"/>
      <c r="E245" s="250"/>
      <c r="F245" s="250"/>
      <c r="G245" s="250"/>
      <c r="H245" s="250"/>
      <c r="I245" s="250"/>
      <c r="J245" s="250"/>
      <c r="K245" s="250"/>
      <c r="L245" s="104"/>
      <c r="M245" s="105"/>
      <c r="N245" s="251" t="s">
        <v>59</v>
      </c>
      <c r="O245" s="251"/>
      <c r="P245" s="251" t="str">
        <f>_xlfn.CONCAT(基本情報入力!$C$8)</f>
        <v>T50300010025XX</v>
      </c>
      <c r="Q245" s="251"/>
      <c r="R245" s="251"/>
      <c r="S245" s="252"/>
    </row>
    <row r="246" spans="1:19" ht="8.25" customHeight="1" thickBot="1"/>
    <row r="247" spans="1:19" ht="15" customHeight="1" thickBot="1">
      <c r="A247" s="216" t="s">
        <v>115</v>
      </c>
      <c r="B247" s="216"/>
      <c r="C247" s="216"/>
      <c r="D247" s="216"/>
      <c r="E247" s="216"/>
      <c r="G247" s="106" t="s">
        <v>10</v>
      </c>
      <c r="H247" s="217" t="s">
        <v>36</v>
      </c>
      <c r="I247" s="218"/>
      <c r="J247" s="218"/>
      <c r="K247" s="219"/>
      <c r="L247" s="107" t="s">
        <v>37</v>
      </c>
      <c r="M247" s="107" t="s">
        <v>1</v>
      </c>
      <c r="N247" s="220" t="s">
        <v>38</v>
      </c>
      <c r="O247" s="220"/>
      <c r="P247" s="220" t="s">
        <v>39</v>
      </c>
      <c r="Q247" s="220"/>
      <c r="R247" s="221" t="s">
        <v>52</v>
      </c>
      <c r="S247" s="222"/>
    </row>
    <row r="248" spans="1:19" ht="16.5" customHeight="1">
      <c r="A248" s="223" t="s">
        <v>29</v>
      </c>
      <c r="B248" s="224"/>
      <c r="C248" s="224"/>
      <c r="D248" s="225" t="str" cm="1">
        <f t="array" ref="D248">_xlfn.XLOOKUP((ROW()-10)/34+1,請求概要入力!$A:$A,IF(請求概要入力!$F:$F="","",請求概要入力!$F:$F),"")</f>
        <v/>
      </c>
      <c r="E248" s="226" t="str">
        <f>IFERROR(IF(VLOOKUP(ROUNDUP(ROW(E248)/30,0),請求概要入力!$A$5:$G$24,3,FALSE)=0,"",VLOOKUP(ROUNDUP(ROW(E248)/30,0),請求概要入力!$A$5:$G$24,3,FALSE)),"")</f>
        <v/>
      </c>
      <c r="G248" s="54"/>
      <c r="H248" s="229"/>
      <c r="I248" s="230"/>
      <c r="J248" s="230"/>
      <c r="K248" s="231"/>
      <c r="L248" s="143"/>
      <c r="M248" s="55"/>
      <c r="N248" s="232"/>
      <c r="O248" s="232"/>
      <c r="P248" s="173" t="str">
        <f>IF((L248*N248)&lt;&gt;0,L248*N248,"")</f>
        <v/>
      </c>
      <c r="Q248" s="173"/>
      <c r="R248" s="233"/>
      <c r="S248" s="234"/>
    </row>
    <row r="249" spans="1:19" ht="16.5" customHeight="1">
      <c r="A249" s="208"/>
      <c r="B249" s="209"/>
      <c r="C249" s="209"/>
      <c r="D249" s="227" t="str">
        <f>IFERROR(IF(VLOOKUP(ROUNDUP(ROW(D249)/30,0),請求概要入力!$A$5:$G$24,3,FALSE)=0,"",VLOOKUP(ROUNDUP(ROW(D249)/30,0),請求概要入力!$A$5:$G$24,3,FALSE)),"")</f>
        <v/>
      </c>
      <c r="E249" s="228" t="str">
        <f>IFERROR(IF(VLOOKUP(ROUNDUP(ROW(E249)/30,0),請求概要入力!$A$5:$G$24,3,FALSE)=0,"",VLOOKUP(ROUNDUP(ROW(E249)/30,0),請求概要入力!$A$5:$G$24,3,FALSE)),"")</f>
        <v/>
      </c>
      <c r="G249" s="56"/>
      <c r="H249" s="169"/>
      <c r="I249" s="170"/>
      <c r="J249" s="170"/>
      <c r="K249" s="171"/>
      <c r="L249" s="143"/>
      <c r="M249" s="57"/>
      <c r="N249" s="172"/>
      <c r="O249" s="172"/>
      <c r="P249" s="173" t="str">
        <f t="shared" ref="P249:P265" si="14">IF((L249*N249)&lt;&gt;0,L249*N249,"")</f>
        <v/>
      </c>
      <c r="Q249" s="173"/>
      <c r="R249" s="174"/>
      <c r="S249" s="175"/>
    </row>
    <row r="250" spans="1:19" ht="16.5" customHeight="1">
      <c r="A250" s="208" t="s">
        <v>45</v>
      </c>
      <c r="B250" s="209"/>
      <c r="C250" s="209"/>
      <c r="D250" s="235" t="str" cm="1">
        <f t="array" ref="D250">_xlfn.XLOOKUP((ROW()-12)/34+1,請求概要入力!$A:$A,IF(請求概要入力!$G:$G="","",請求概要入力!$G:$G),"")</f>
        <v/>
      </c>
      <c r="E250" s="236" t="str">
        <f>IFERROR(IF(VLOOKUP(ROUNDUP(ROW(E250)/30,0),請求概要入力!$A$5:$G$24,3,FALSE)=0,"",VLOOKUP(ROUNDUP(ROW(E250)/30,0),請求概要入力!$A$5:$G$24,3,FALSE)),"")</f>
        <v/>
      </c>
      <c r="G250" s="58"/>
      <c r="H250" s="169"/>
      <c r="I250" s="170"/>
      <c r="J250" s="170"/>
      <c r="K250" s="171"/>
      <c r="L250" s="143"/>
      <c r="M250" s="55"/>
      <c r="N250" s="232"/>
      <c r="O250" s="232"/>
      <c r="P250" s="173" t="str">
        <f t="shared" si="14"/>
        <v/>
      </c>
      <c r="Q250" s="173"/>
      <c r="R250" s="174"/>
      <c r="S250" s="175"/>
    </row>
    <row r="251" spans="1:19" ht="16.5" customHeight="1">
      <c r="A251" s="208"/>
      <c r="B251" s="209"/>
      <c r="C251" s="209"/>
      <c r="D251" s="235" t="str">
        <f>IFERROR(IF(VLOOKUP(ROUNDUP(ROW(D251)/30,0),請求概要入力!$A$5:$G$24,3,FALSE)=0,"",VLOOKUP(ROUNDUP(ROW(D251)/30,0),請求概要入力!$A$5:$G$24,3,FALSE)),"")</f>
        <v/>
      </c>
      <c r="E251" s="236" t="str">
        <f>IFERROR(IF(VLOOKUP(ROUNDUP(ROW(E251)/30,0),請求概要入力!$A$5:$G$24,3,FALSE)=0,"",VLOOKUP(ROUNDUP(ROW(E251)/30,0),請求概要入力!$A$5:$G$24,3,FALSE)),"")</f>
        <v/>
      </c>
      <c r="G251" s="58"/>
      <c r="H251" s="169"/>
      <c r="I251" s="170"/>
      <c r="J251" s="170"/>
      <c r="K251" s="171"/>
      <c r="L251" s="143"/>
      <c r="M251" s="57"/>
      <c r="N251" s="172"/>
      <c r="O251" s="172"/>
      <c r="P251" s="173" t="str">
        <f t="shared" si="14"/>
        <v/>
      </c>
      <c r="Q251" s="173"/>
      <c r="R251" s="174"/>
      <c r="S251" s="175"/>
    </row>
    <row r="252" spans="1:19" ht="16.5" customHeight="1">
      <c r="A252" s="237" t="s">
        <v>47</v>
      </c>
      <c r="B252" s="238"/>
      <c r="C252" s="238"/>
      <c r="D252" s="210" t="str" cm="1">
        <f t="array" ref="D252">IF(ISNUMBER(D250),IF(D250&gt;0,IF(_xlfn.XLOOKUP((ROW()-14)/34+1,請求概要入力!$A:$A,IF(請求概要入力!$H:$H="","",請求概要入力!$H:$H),"")="",0,_xlfn.XLOOKUP((ROW()-14)/34+1,請求概要入力!$A:$A,IF(請求概要入力!$H:$H="","",請求概要入力!$H:$H),"")),""),"")</f>
        <v/>
      </c>
      <c r="E252" s="211"/>
      <c r="G252" s="58"/>
      <c r="H252" s="169"/>
      <c r="I252" s="170"/>
      <c r="J252" s="170"/>
      <c r="K252" s="171"/>
      <c r="L252" s="143"/>
      <c r="M252" s="55"/>
      <c r="N252" s="206"/>
      <c r="O252" s="207"/>
      <c r="P252" s="173" t="str">
        <f t="shared" si="14"/>
        <v/>
      </c>
      <c r="Q252" s="173"/>
      <c r="R252" s="174"/>
      <c r="S252" s="175"/>
    </row>
    <row r="253" spans="1:19" ht="16.5" customHeight="1">
      <c r="A253" s="237"/>
      <c r="B253" s="238"/>
      <c r="C253" s="238"/>
      <c r="D253" s="210"/>
      <c r="E253" s="211"/>
      <c r="G253" s="58"/>
      <c r="H253" s="169"/>
      <c r="I253" s="170"/>
      <c r="J253" s="170"/>
      <c r="K253" s="171"/>
      <c r="L253" s="143"/>
      <c r="M253" s="57"/>
      <c r="N253" s="206"/>
      <c r="O253" s="207"/>
      <c r="P253" s="173" t="str">
        <f t="shared" si="14"/>
        <v/>
      </c>
      <c r="Q253" s="173"/>
      <c r="R253" s="174"/>
      <c r="S253" s="175"/>
    </row>
    <row r="254" spans="1:19" ht="16.5" customHeight="1">
      <c r="A254" s="208" t="s">
        <v>48</v>
      </c>
      <c r="B254" s="209"/>
      <c r="C254" s="209"/>
      <c r="D254" s="210" t="str">
        <f>IF(ISNUMBER(D250),IF(D250&gt;0,J269,""),"")</f>
        <v/>
      </c>
      <c r="E254" s="211"/>
      <c r="G254" s="58"/>
      <c r="H254" s="169"/>
      <c r="I254" s="170"/>
      <c r="J254" s="170"/>
      <c r="K254" s="171"/>
      <c r="L254" s="143"/>
      <c r="M254" s="57"/>
      <c r="N254" s="172"/>
      <c r="O254" s="172"/>
      <c r="P254" s="173" t="str">
        <f t="shared" si="14"/>
        <v/>
      </c>
      <c r="Q254" s="173"/>
      <c r="R254" s="174"/>
      <c r="S254" s="175"/>
    </row>
    <row r="255" spans="1:19" ht="16.5" customHeight="1">
      <c r="A255" s="208"/>
      <c r="B255" s="209"/>
      <c r="C255" s="209"/>
      <c r="D255" s="210"/>
      <c r="E255" s="211"/>
      <c r="G255" s="58"/>
      <c r="H255" s="169"/>
      <c r="I255" s="170"/>
      <c r="J255" s="170"/>
      <c r="K255" s="171"/>
      <c r="L255" s="143"/>
      <c r="M255" s="57"/>
      <c r="N255" s="172"/>
      <c r="O255" s="172"/>
      <c r="P255" s="173" t="str">
        <f t="shared" si="14"/>
        <v/>
      </c>
      <c r="Q255" s="173"/>
      <c r="R255" s="174"/>
      <c r="S255" s="175"/>
    </row>
    <row r="256" spans="1:19" ht="16.5" customHeight="1">
      <c r="A256" s="208" t="s">
        <v>56</v>
      </c>
      <c r="B256" s="209"/>
      <c r="C256" s="209"/>
      <c r="D256" s="210" t="str">
        <f>IFERROR(D250-D252-D254,"")</f>
        <v/>
      </c>
      <c r="E256" s="211"/>
      <c r="G256" s="58"/>
      <c r="H256" s="169"/>
      <c r="I256" s="170"/>
      <c r="J256" s="170"/>
      <c r="K256" s="171"/>
      <c r="L256" s="143"/>
      <c r="M256" s="57"/>
      <c r="N256" s="172"/>
      <c r="O256" s="172"/>
      <c r="P256" s="173" t="str">
        <f t="shared" si="14"/>
        <v/>
      </c>
      <c r="Q256" s="173"/>
      <c r="R256" s="174"/>
      <c r="S256" s="175"/>
    </row>
    <row r="257" spans="1:19" ht="16.5" customHeight="1" thickBot="1">
      <c r="A257" s="212"/>
      <c r="B257" s="213"/>
      <c r="C257" s="213"/>
      <c r="D257" s="214"/>
      <c r="E257" s="215"/>
      <c r="G257" s="58"/>
      <c r="H257" s="169"/>
      <c r="I257" s="170"/>
      <c r="J257" s="170"/>
      <c r="K257" s="171"/>
      <c r="L257" s="143"/>
      <c r="M257" s="57"/>
      <c r="N257" s="172"/>
      <c r="O257" s="172"/>
      <c r="P257" s="173" t="str">
        <f t="shared" si="14"/>
        <v/>
      </c>
      <c r="Q257" s="173"/>
      <c r="R257" s="174"/>
      <c r="S257" s="175"/>
    </row>
    <row r="258" spans="1:19" ht="16.5" customHeight="1" thickBot="1">
      <c r="A258" s="196" t="s">
        <v>116</v>
      </c>
      <c r="B258" s="196"/>
      <c r="C258" s="196"/>
      <c r="D258" s="196"/>
      <c r="E258" s="196"/>
      <c r="G258" s="58"/>
      <c r="H258" s="169"/>
      <c r="I258" s="170"/>
      <c r="J258" s="170"/>
      <c r="K258" s="171"/>
      <c r="L258" s="143"/>
      <c r="M258" s="57"/>
      <c r="N258" s="172"/>
      <c r="O258" s="172"/>
      <c r="P258" s="173" t="str">
        <f t="shared" si="14"/>
        <v/>
      </c>
      <c r="Q258" s="173"/>
      <c r="R258" s="174"/>
      <c r="S258" s="175"/>
    </row>
    <row r="259" spans="1:19" ht="16.5" customHeight="1" thickBot="1">
      <c r="A259" s="197" t="s">
        <v>34</v>
      </c>
      <c r="B259" s="198"/>
      <c r="C259" s="109" t="s">
        <v>35</v>
      </c>
      <c r="D259" s="110" t="s">
        <v>57</v>
      </c>
      <c r="E259" s="111" t="s">
        <v>58</v>
      </c>
      <c r="G259" s="58"/>
      <c r="H259" s="169"/>
      <c r="I259" s="170"/>
      <c r="J259" s="170"/>
      <c r="K259" s="171"/>
      <c r="L259" s="143"/>
      <c r="M259" s="57"/>
      <c r="N259" s="172"/>
      <c r="O259" s="172"/>
      <c r="P259" s="173" t="str">
        <f t="shared" si="14"/>
        <v/>
      </c>
      <c r="Q259" s="173"/>
      <c r="R259" s="174"/>
      <c r="S259" s="175"/>
    </row>
    <row r="260" spans="1:19" ht="16.5" customHeight="1">
      <c r="A260" s="202"/>
      <c r="B260" s="203"/>
      <c r="C260" s="112"/>
      <c r="D260" s="113"/>
      <c r="E260" s="114"/>
      <c r="G260" s="58"/>
      <c r="H260" s="169"/>
      <c r="I260" s="170"/>
      <c r="J260" s="170"/>
      <c r="K260" s="171"/>
      <c r="L260" s="143"/>
      <c r="M260" s="57"/>
      <c r="N260" s="172"/>
      <c r="O260" s="172"/>
      <c r="P260" s="173" t="str">
        <f t="shared" si="14"/>
        <v/>
      </c>
      <c r="Q260" s="173"/>
      <c r="R260" s="174"/>
      <c r="S260" s="175"/>
    </row>
    <row r="261" spans="1:19" ht="16.5" customHeight="1">
      <c r="A261" s="204"/>
      <c r="B261" s="205"/>
      <c r="C261" s="108"/>
      <c r="D261" s="115"/>
      <c r="E261" s="116"/>
      <c r="G261" s="58"/>
      <c r="H261" s="169"/>
      <c r="I261" s="170"/>
      <c r="J261" s="170"/>
      <c r="K261" s="171"/>
      <c r="L261" s="143"/>
      <c r="M261" s="57"/>
      <c r="N261" s="206"/>
      <c r="O261" s="207"/>
      <c r="P261" s="173" t="str">
        <f t="shared" si="14"/>
        <v/>
      </c>
      <c r="Q261" s="173"/>
      <c r="R261" s="174"/>
      <c r="S261" s="175"/>
    </row>
    <row r="262" spans="1:19" ht="16.5" customHeight="1">
      <c r="A262" s="204"/>
      <c r="B262" s="205"/>
      <c r="C262" s="108"/>
      <c r="D262" s="115"/>
      <c r="E262" s="116"/>
      <c r="G262" s="58"/>
      <c r="H262" s="169"/>
      <c r="I262" s="170"/>
      <c r="J262" s="170"/>
      <c r="K262" s="171"/>
      <c r="L262" s="143"/>
      <c r="M262" s="57"/>
      <c r="N262" s="172"/>
      <c r="O262" s="172"/>
      <c r="P262" s="173" t="str">
        <f t="shared" si="14"/>
        <v/>
      </c>
      <c r="Q262" s="173"/>
      <c r="R262" s="174"/>
      <c r="S262" s="175"/>
    </row>
    <row r="263" spans="1:19" ht="16.5" customHeight="1">
      <c r="A263" s="204"/>
      <c r="B263" s="205"/>
      <c r="C263" s="108"/>
      <c r="D263" s="115"/>
      <c r="E263" s="116"/>
      <c r="G263" s="58"/>
      <c r="H263" s="169"/>
      <c r="I263" s="170"/>
      <c r="J263" s="170"/>
      <c r="K263" s="171"/>
      <c r="L263" s="143"/>
      <c r="M263" s="57"/>
      <c r="N263" s="172"/>
      <c r="O263" s="172"/>
      <c r="P263" s="173" t="str">
        <f t="shared" si="14"/>
        <v/>
      </c>
      <c r="Q263" s="173"/>
      <c r="R263" s="174"/>
      <c r="S263" s="175"/>
    </row>
    <row r="264" spans="1:19" ht="16.5" customHeight="1" thickBot="1">
      <c r="A264" s="167"/>
      <c r="B264" s="168"/>
      <c r="C264" s="117"/>
      <c r="D264" s="118"/>
      <c r="E264" s="119"/>
      <c r="G264" s="58"/>
      <c r="H264" s="169"/>
      <c r="I264" s="170"/>
      <c r="J264" s="170"/>
      <c r="K264" s="171"/>
      <c r="L264" s="143"/>
      <c r="M264" s="57"/>
      <c r="N264" s="172"/>
      <c r="O264" s="172"/>
      <c r="P264" s="173" t="str">
        <f t="shared" si="14"/>
        <v/>
      </c>
      <c r="Q264" s="173"/>
      <c r="R264" s="174"/>
      <c r="S264" s="175"/>
    </row>
    <row r="265" spans="1:19" ht="16.5" customHeight="1">
      <c r="A265" s="176" t="s">
        <v>117</v>
      </c>
      <c r="B265" s="176"/>
      <c r="C265" s="176"/>
      <c r="D265" s="176"/>
      <c r="E265" s="176"/>
      <c r="G265" s="59"/>
      <c r="H265" s="177"/>
      <c r="I265" s="178"/>
      <c r="J265" s="178"/>
      <c r="K265" s="179"/>
      <c r="L265" s="144"/>
      <c r="M265" s="60"/>
      <c r="N265" s="180"/>
      <c r="O265" s="181"/>
      <c r="P265" s="173" t="str">
        <f t="shared" si="14"/>
        <v/>
      </c>
      <c r="Q265" s="173"/>
      <c r="R265" s="182"/>
      <c r="S265" s="183"/>
    </row>
    <row r="266" spans="1:19" ht="16.5" customHeight="1">
      <c r="A266" s="184" t="s">
        <v>95</v>
      </c>
      <c r="B266" s="185"/>
      <c r="C266" s="186" t="str">
        <f>_xlfn.CONCAT(基本情報入力!$C$10,"　",基本情報入力!$C$11)</f>
        <v>浦和銀行　本太支店</v>
      </c>
      <c r="D266" s="187"/>
      <c r="E266" s="188"/>
      <c r="G266" s="85"/>
      <c r="H266" s="83" t="s">
        <v>51</v>
      </c>
      <c r="I266" s="61"/>
      <c r="J266" s="189">
        <f>SUMIF(R248:S265,0.1,P248:Q265)</f>
        <v>0</v>
      </c>
      <c r="K266" s="189"/>
      <c r="L266" s="120"/>
      <c r="M266" s="121" t="s">
        <v>89</v>
      </c>
      <c r="N266" s="190">
        <f>IF($U$4="１－四捨五入",ROUND($J266*0.1,0),IF($U$4="２－切り捨て",ROUNDDOWN($J266*0.1,0),IF($U$4="３－切り上げ",ROUNDUP($J266*0.1,0),"端数処理方法を選択")))</f>
        <v>0</v>
      </c>
      <c r="O266" s="190"/>
      <c r="P266" s="62" t="s">
        <v>58</v>
      </c>
      <c r="Q266" s="191">
        <f>IF(N266="端数処理方法を選択","端数処理方法を選択",SUM(J266,N266))</f>
        <v>0</v>
      </c>
      <c r="R266" s="191"/>
      <c r="S266" s="192"/>
    </row>
    <row r="267" spans="1:19" ht="16.5" customHeight="1">
      <c r="A267" s="147" t="s">
        <v>94</v>
      </c>
      <c r="B267" s="148"/>
      <c r="C267" s="122" t="str">
        <f>基本情報入力!$C$12</f>
        <v>普通</v>
      </c>
      <c r="D267" s="193" t="str">
        <f>TEXT(基本情報入力!$C$13,"0000000")</f>
        <v>0008611</v>
      </c>
      <c r="E267" s="194"/>
      <c r="G267" s="86"/>
      <c r="H267" s="84" t="s">
        <v>42</v>
      </c>
      <c r="I267" s="63"/>
      <c r="J267" s="195">
        <f>SUMIF(R248:S265,0.08,P248:Q265)</f>
        <v>0</v>
      </c>
      <c r="K267" s="195"/>
      <c r="L267" s="123"/>
      <c r="M267" s="124" t="s">
        <v>89</v>
      </c>
      <c r="N267" s="199">
        <f>IF($U$4="１－四捨五入",ROUND($J267*0.08,0),IF($U$4="２－切り捨て",ROUNDDOWN($J267*0.08,0),IF($U$4="３－切り上げ",ROUNDUP($J267*0.08,0),"端数処理方法を選択")))</f>
        <v>0</v>
      </c>
      <c r="O267" s="199"/>
      <c r="P267" s="140" t="s">
        <v>58</v>
      </c>
      <c r="Q267" s="200">
        <f t="shared" ref="Q267:Q268" si="15">IF(N267="端数処理方法を選択","端数処理方法を選択",SUM(J267,N267))</f>
        <v>0</v>
      </c>
      <c r="R267" s="200"/>
      <c r="S267" s="201"/>
    </row>
    <row r="268" spans="1:19" ht="16.5" customHeight="1">
      <c r="A268" s="147" t="s">
        <v>92</v>
      </c>
      <c r="B268" s="148"/>
      <c r="C268" s="149" t="str">
        <f>_xlfn.CONCAT(基本情報入力!$C$14)</f>
        <v>日清商事株式会社</v>
      </c>
      <c r="D268" s="149"/>
      <c r="E268" s="150"/>
      <c r="G268" s="87"/>
      <c r="H268" s="139" t="s">
        <v>112</v>
      </c>
      <c r="I268" s="64"/>
      <c r="J268" s="151">
        <f>SUMIF(R248:S265,0,P248:Q265)</f>
        <v>0</v>
      </c>
      <c r="K268" s="151"/>
      <c r="L268" s="125"/>
      <c r="M268" s="126"/>
      <c r="N268" s="152" t="s">
        <v>113</v>
      </c>
      <c r="O268" s="152"/>
      <c r="P268" s="141"/>
      <c r="Q268" s="153">
        <f t="shared" si="15"/>
        <v>0</v>
      </c>
      <c r="R268" s="153"/>
      <c r="S268" s="154"/>
    </row>
    <row r="269" spans="1:19" ht="16.5" customHeight="1" thickBot="1">
      <c r="A269" s="155" t="s">
        <v>93</v>
      </c>
      <c r="B269" s="156"/>
      <c r="C269" s="157" t="str">
        <f>_xlfn.CONCAT(基本情報入力!$C$15)</f>
        <v>ニッセイショウジ（カ</v>
      </c>
      <c r="D269" s="157"/>
      <c r="E269" s="158"/>
      <c r="G269" s="127"/>
      <c r="H269" s="128" t="s">
        <v>90</v>
      </c>
      <c r="I269" s="129"/>
      <c r="J269" s="159">
        <f>SUM(J266:K268)</f>
        <v>0</v>
      </c>
      <c r="K269" s="159"/>
      <c r="L269" s="130"/>
      <c r="M269" s="129" t="s">
        <v>91</v>
      </c>
      <c r="N269" s="159">
        <f>SUM(N266:O268)</f>
        <v>0</v>
      </c>
      <c r="O269" s="159"/>
      <c r="P269" s="131" t="s">
        <v>114</v>
      </c>
      <c r="Q269" s="159">
        <f>SUM(Q266:S268)</f>
        <v>0</v>
      </c>
      <c r="R269" s="159"/>
      <c r="S269" s="160"/>
    </row>
    <row r="270" spans="1:19" ht="8.25" customHeight="1" thickTop="1">
      <c r="B270" s="132"/>
    </row>
    <row r="271" spans="1:19">
      <c r="I271" s="133"/>
      <c r="J271" s="134"/>
      <c r="K271" s="134"/>
      <c r="L271" s="135"/>
      <c r="M271" s="134"/>
      <c r="N271" s="134"/>
      <c r="O271" s="134"/>
      <c r="P271" s="134"/>
      <c r="Q271" s="134"/>
      <c r="R271" s="161"/>
      <c r="S271" s="162"/>
    </row>
    <row r="272" spans="1:19" ht="40.5" customHeight="1">
      <c r="A272" s="163" t="s">
        <v>40</v>
      </c>
      <c r="B272" s="163"/>
      <c r="C272" s="164"/>
      <c r="D272" s="164"/>
      <c r="E272" s="164"/>
      <c r="F272" s="164"/>
      <c r="G272" s="164"/>
      <c r="H272" s="164"/>
      <c r="I272" s="136"/>
      <c r="J272" s="137"/>
      <c r="K272" s="137"/>
      <c r="L272" s="137"/>
      <c r="M272" s="137"/>
      <c r="N272" s="137"/>
      <c r="O272" s="137"/>
      <c r="P272" s="137"/>
      <c r="Q272" s="137"/>
      <c r="R272" s="165"/>
      <c r="S272" s="166"/>
    </row>
    <row r="273" spans="1:19">
      <c r="A273" t="s">
        <v>16</v>
      </c>
      <c r="P273" s="88" t="s">
        <v>43</v>
      </c>
      <c r="Q273" s="239">
        <f>請求概要入力!$E$2</f>
        <v>45189</v>
      </c>
      <c r="R273" s="239"/>
      <c r="S273" s="239"/>
    </row>
    <row r="274" spans="1:19" ht="28.5">
      <c r="A274" s="240" t="s">
        <v>41</v>
      </c>
      <c r="B274" s="240"/>
      <c r="C274" s="240"/>
      <c r="D274" s="240"/>
      <c r="E274" s="240"/>
      <c r="F274" s="240"/>
      <c r="G274" s="240"/>
      <c r="H274" s="240"/>
      <c r="I274" s="240"/>
      <c r="J274" s="240"/>
      <c r="K274" s="240"/>
      <c r="L274" s="240"/>
      <c r="M274" s="240"/>
      <c r="N274" s="240"/>
      <c r="O274" s="240"/>
      <c r="P274" s="240"/>
      <c r="Q274" s="240"/>
      <c r="R274" s="240"/>
      <c r="S274" s="240"/>
    </row>
    <row r="275" spans="1:19" ht="18" customHeight="1">
      <c r="B275" s="241" t="s">
        <v>18</v>
      </c>
      <c r="C275" s="241"/>
      <c r="D275" s="241"/>
      <c r="L275" s="89"/>
      <c r="M275" s="90" t="s">
        <v>7</v>
      </c>
      <c r="N275" s="242" t="str">
        <f>_xlfn.CONCAT(基本情報入力!$C$2)</f>
        <v>埼玉県さいたま市浦和区本太１－９－△</v>
      </c>
      <c r="O275" s="242"/>
      <c r="P275" s="242"/>
      <c r="Q275" s="242"/>
      <c r="R275" s="242"/>
      <c r="S275" s="243"/>
    </row>
    <row r="276" spans="1:19" ht="18" customHeight="1">
      <c r="D276" s="92"/>
      <c r="F276" s="93"/>
      <c r="H276" s="94"/>
      <c r="I276" s="94"/>
      <c r="J276" s="94"/>
      <c r="L276" s="89"/>
      <c r="M276" s="95" t="s">
        <v>9</v>
      </c>
      <c r="N276" s="244" t="str">
        <f>_xlfn.CONCAT(基本情報入力!$C$3)</f>
        <v>日清商事株式会社</v>
      </c>
      <c r="O276" s="244"/>
      <c r="P276" s="244"/>
      <c r="Q276" s="244"/>
      <c r="R276" s="244"/>
      <c r="S276" s="245" t="s">
        <v>100</v>
      </c>
    </row>
    <row r="277" spans="1:19" ht="18" customHeight="1">
      <c r="B277" s="96" t="s">
        <v>30</v>
      </c>
      <c r="C277" s="97" t="str" cm="1">
        <f t="array" ref="C277">_xlfn.XLOOKUP((ROW()-5)/34+1,請求概要入力!$A:$A,IF(請求概要入力!$D:$D="","",請求概要入力!$D:$D),"")</f>
        <v/>
      </c>
      <c r="D277" s="92"/>
      <c r="E277" s="98" t="s">
        <v>17</v>
      </c>
      <c r="F277" s="246">
        <f>基本情報入力!$C$7</f>
        <v>8611</v>
      </c>
      <c r="G277" s="246"/>
      <c r="H277" s="99"/>
      <c r="I277" s="100"/>
      <c r="J277" s="100"/>
      <c r="K277" s="100"/>
      <c r="L277" s="101"/>
      <c r="M277" s="102"/>
      <c r="N277" s="247" t="str">
        <f>_xlfn.CONCAT(基本情報入力!$C$4)</f>
        <v>代表取締役　日清 太郎</v>
      </c>
      <c r="O277" s="247"/>
      <c r="P277" s="247"/>
      <c r="Q277" s="247"/>
      <c r="R277" s="247"/>
      <c r="S277" s="245"/>
    </row>
    <row r="278" spans="1:19" ht="18" customHeight="1">
      <c r="E278" s="93"/>
      <c r="F278" s="93"/>
      <c r="G278" s="93"/>
      <c r="H278" s="93"/>
      <c r="I278" s="93"/>
      <c r="J278" s="93"/>
      <c r="K278" s="103"/>
      <c r="L278" s="89"/>
      <c r="M278" s="95" t="s">
        <v>27</v>
      </c>
      <c r="N278" s="248" t="str">
        <f>_xlfn.CONCAT(基本情報入力!$C$5)</f>
        <v>048-885-861X</v>
      </c>
      <c r="O278" s="248"/>
      <c r="P278" s="142" t="s">
        <v>28</v>
      </c>
      <c r="Q278" s="248" t="str">
        <f>_xlfn.CONCAT(基本情報入力!$C$6)</f>
        <v>048-885-861X</v>
      </c>
      <c r="R278" s="248"/>
      <c r="S278" s="249"/>
    </row>
    <row r="279" spans="1:19" ht="18" customHeight="1">
      <c r="B279" s="96" t="s">
        <v>31</v>
      </c>
      <c r="C279" s="250" t="str" cm="1">
        <f t="array" ref="C279">_xlfn.XLOOKUP((ROW()-7)/34+1,請求概要入力!$A:$A,IF(請求概要入力!$E:$E="","",請求概要入力!$E:$E),"")</f>
        <v/>
      </c>
      <c r="D279" s="250"/>
      <c r="E279" s="250"/>
      <c r="F279" s="250"/>
      <c r="G279" s="250"/>
      <c r="H279" s="250"/>
      <c r="I279" s="250"/>
      <c r="J279" s="250"/>
      <c r="K279" s="250"/>
      <c r="L279" s="104"/>
      <c r="M279" s="105"/>
      <c r="N279" s="251" t="s">
        <v>59</v>
      </c>
      <c r="O279" s="251"/>
      <c r="P279" s="251" t="str">
        <f>_xlfn.CONCAT(基本情報入力!$C$8)</f>
        <v>T50300010025XX</v>
      </c>
      <c r="Q279" s="251"/>
      <c r="R279" s="251"/>
      <c r="S279" s="252"/>
    </row>
    <row r="280" spans="1:19" ht="8.25" customHeight="1" thickBot="1"/>
    <row r="281" spans="1:19" ht="15" customHeight="1" thickBot="1">
      <c r="A281" s="216" t="s">
        <v>115</v>
      </c>
      <c r="B281" s="216"/>
      <c r="C281" s="216"/>
      <c r="D281" s="216"/>
      <c r="E281" s="216"/>
      <c r="G281" s="106" t="s">
        <v>10</v>
      </c>
      <c r="H281" s="217" t="s">
        <v>36</v>
      </c>
      <c r="I281" s="218"/>
      <c r="J281" s="218"/>
      <c r="K281" s="219"/>
      <c r="L281" s="107" t="s">
        <v>37</v>
      </c>
      <c r="M281" s="107" t="s">
        <v>1</v>
      </c>
      <c r="N281" s="220" t="s">
        <v>38</v>
      </c>
      <c r="O281" s="220"/>
      <c r="P281" s="220" t="s">
        <v>39</v>
      </c>
      <c r="Q281" s="220"/>
      <c r="R281" s="221" t="s">
        <v>52</v>
      </c>
      <c r="S281" s="222"/>
    </row>
    <row r="282" spans="1:19" ht="16.5" customHeight="1">
      <c r="A282" s="223" t="s">
        <v>29</v>
      </c>
      <c r="B282" s="224"/>
      <c r="C282" s="224"/>
      <c r="D282" s="225" t="str" cm="1">
        <f t="array" ref="D282">_xlfn.XLOOKUP((ROW()-10)/34+1,請求概要入力!$A:$A,IF(請求概要入力!$F:$F="","",請求概要入力!$F:$F),"")</f>
        <v/>
      </c>
      <c r="E282" s="226" t="str">
        <f>IFERROR(IF(VLOOKUP(ROUNDUP(ROW(E282)/30,0),請求概要入力!$A$5:$G$24,3,FALSE)=0,"",VLOOKUP(ROUNDUP(ROW(E282)/30,0),請求概要入力!$A$5:$G$24,3,FALSE)),"")</f>
        <v/>
      </c>
      <c r="G282" s="54"/>
      <c r="H282" s="229"/>
      <c r="I282" s="230"/>
      <c r="J282" s="230"/>
      <c r="K282" s="231"/>
      <c r="L282" s="143"/>
      <c r="M282" s="55"/>
      <c r="N282" s="232"/>
      <c r="O282" s="232"/>
      <c r="P282" s="173" t="str">
        <f>IF((L282*N282)&lt;&gt;0,L282*N282,"")</f>
        <v/>
      </c>
      <c r="Q282" s="173"/>
      <c r="R282" s="233"/>
      <c r="S282" s="234"/>
    </row>
    <row r="283" spans="1:19" ht="16.5" customHeight="1">
      <c r="A283" s="208"/>
      <c r="B283" s="209"/>
      <c r="C283" s="209"/>
      <c r="D283" s="227" t="str">
        <f>IFERROR(IF(VLOOKUP(ROUNDUP(ROW(D283)/30,0),請求概要入力!$A$5:$G$24,3,FALSE)=0,"",VLOOKUP(ROUNDUP(ROW(D283)/30,0),請求概要入力!$A$5:$G$24,3,FALSE)),"")</f>
        <v/>
      </c>
      <c r="E283" s="228" t="str">
        <f>IFERROR(IF(VLOOKUP(ROUNDUP(ROW(E283)/30,0),請求概要入力!$A$5:$G$24,3,FALSE)=0,"",VLOOKUP(ROUNDUP(ROW(E283)/30,0),請求概要入力!$A$5:$G$24,3,FALSE)),"")</f>
        <v/>
      </c>
      <c r="G283" s="56"/>
      <c r="H283" s="169"/>
      <c r="I283" s="170"/>
      <c r="J283" s="170"/>
      <c r="K283" s="171"/>
      <c r="L283" s="143"/>
      <c r="M283" s="57"/>
      <c r="N283" s="172"/>
      <c r="O283" s="172"/>
      <c r="P283" s="173" t="str">
        <f t="shared" ref="P283:P299" si="16">IF((L283*N283)&lt;&gt;0,L283*N283,"")</f>
        <v/>
      </c>
      <c r="Q283" s="173"/>
      <c r="R283" s="174"/>
      <c r="S283" s="175"/>
    </row>
    <row r="284" spans="1:19" ht="16.5" customHeight="1">
      <c r="A284" s="208" t="s">
        <v>45</v>
      </c>
      <c r="B284" s="209"/>
      <c r="C284" s="209"/>
      <c r="D284" s="235" t="str" cm="1">
        <f t="array" ref="D284">_xlfn.XLOOKUP((ROW()-12)/34+1,請求概要入力!$A:$A,IF(請求概要入力!$G:$G="","",請求概要入力!$G:$G),"")</f>
        <v/>
      </c>
      <c r="E284" s="236" t="str">
        <f>IFERROR(IF(VLOOKUP(ROUNDUP(ROW(E284)/30,0),請求概要入力!$A$5:$G$24,3,FALSE)=0,"",VLOOKUP(ROUNDUP(ROW(E284)/30,0),請求概要入力!$A$5:$G$24,3,FALSE)),"")</f>
        <v/>
      </c>
      <c r="G284" s="58"/>
      <c r="H284" s="169"/>
      <c r="I284" s="170"/>
      <c r="J284" s="170"/>
      <c r="K284" s="171"/>
      <c r="L284" s="143"/>
      <c r="M284" s="55"/>
      <c r="N284" s="232"/>
      <c r="O284" s="232"/>
      <c r="P284" s="173" t="str">
        <f t="shared" si="16"/>
        <v/>
      </c>
      <c r="Q284" s="173"/>
      <c r="R284" s="174"/>
      <c r="S284" s="175"/>
    </row>
    <row r="285" spans="1:19" ht="16.5" customHeight="1">
      <c r="A285" s="208"/>
      <c r="B285" s="209"/>
      <c r="C285" s="209"/>
      <c r="D285" s="235" t="str">
        <f>IFERROR(IF(VLOOKUP(ROUNDUP(ROW(D285)/30,0),請求概要入力!$A$5:$G$24,3,FALSE)=0,"",VLOOKUP(ROUNDUP(ROW(D285)/30,0),請求概要入力!$A$5:$G$24,3,FALSE)),"")</f>
        <v/>
      </c>
      <c r="E285" s="236" t="str">
        <f>IFERROR(IF(VLOOKUP(ROUNDUP(ROW(E285)/30,0),請求概要入力!$A$5:$G$24,3,FALSE)=0,"",VLOOKUP(ROUNDUP(ROW(E285)/30,0),請求概要入力!$A$5:$G$24,3,FALSE)),"")</f>
        <v/>
      </c>
      <c r="G285" s="58"/>
      <c r="H285" s="169"/>
      <c r="I285" s="170"/>
      <c r="J285" s="170"/>
      <c r="K285" s="171"/>
      <c r="L285" s="143"/>
      <c r="M285" s="57"/>
      <c r="N285" s="172"/>
      <c r="O285" s="172"/>
      <c r="P285" s="173" t="str">
        <f t="shared" si="16"/>
        <v/>
      </c>
      <c r="Q285" s="173"/>
      <c r="R285" s="174"/>
      <c r="S285" s="175"/>
    </row>
    <row r="286" spans="1:19" ht="16.5" customHeight="1">
      <c r="A286" s="237" t="s">
        <v>47</v>
      </c>
      <c r="B286" s="238"/>
      <c r="C286" s="238"/>
      <c r="D286" s="210" t="str" cm="1">
        <f t="array" ref="D286">IF(ISNUMBER(D284),IF(D284&gt;0,IF(_xlfn.XLOOKUP((ROW()-14)/34+1,請求概要入力!$A:$A,IF(請求概要入力!$H:$H="","",請求概要入力!$H:$H),"")="",0,_xlfn.XLOOKUP((ROW()-14)/34+1,請求概要入力!$A:$A,IF(請求概要入力!$H:$H="","",請求概要入力!$H:$H),"")),""),"")</f>
        <v/>
      </c>
      <c r="E286" s="211"/>
      <c r="G286" s="58"/>
      <c r="H286" s="169"/>
      <c r="I286" s="170"/>
      <c r="J286" s="170"/>
      <c r="K286" s="171"/>
      <c r="L286" s="143"/>
      <c r="M286" s="55"/>
      <c r="N286" s="206"/>
      <c r="O286" s="207"/>
      <c r="P286" s="173" t="str">
        <f t="shared" si="16"/>
        <v/>
      </c>
      <c r="Q286" s="173"/>
      <c r="R286" s="174"/>
      <c r="S286" s="175"/>
    </row>
    <row r="287" spans="1:19" ht="16.5" customHeight="1">
      <c r="A287" s="237"/>
      <c r="B287" s="238"/>
      <c r="C287" s="238"/>
      <c r="D287" s="210"/>
      <c r="E287" s="211"/>
      <c r="G287" s="58"/>
      <c r="H287" s="169"/>
      <c r="I287" s="170"/>
      <c r="J287" s="170"/>
      <c r="K287" s="171"/>
      <c r="L287" s="143"/>
      <c r="M287" s="57"/>
      <c r="N287" s="206"/>
      <c r="O287" s="207"/>
      <c r="P287" s="173" t="str">
        <f t="shared" si="16"/>
        <v/>
      </c>
      <c r="Q287" s="173"/>
      <c r="R287" s="174"/>
      <c r="S287" s="175"/>
    </row>
    <row r="288" spans="1:19" ht="16.5" customHeight="1">
      <c r="A288" s="208" t="s">
        <v>48</v>
      </c>
      <c r="B288" s="209"/>
      <c r="C288" s="209"/>
      <c r="D288" s="210" t="str">
        <f>IF(ISNUMBER(D284),IF(D284&gt;0,J303,""),"")</f>
        <v/>
      </c>
      <c r="E288" s="211"/>
      <c r="G288" s="58"/>
      <c r="H288" s="169"/>
      <c r="I288" s="170"/>
      <c r="J288" s="170"/>
      <c r="K288" s="171"/>
      <c r="L288" s="143"/>
      <c r="M288" s="57"/>
      <c r="N288" s="172"/>
      <c r="O288" s="172"/>
      <c r="P288" s="173" t="str">
        <f t="shared" si="16"/>
        <v/>
      </c>
      <c r="Q288" s="173"/>
      <c r="R288" s="174"/>
      <c r="S288" s="175"/>
    </row>
    <row r="289" spans="1:19" ht="16.5" customHeight="1">
      <c r="A289" s="208"/>
      <c r="B289" s="209"/>
      <c r="C289" s="209"/>
      <c r="D289" s="210"/>
      <c r="E289" s="211"/>
      <c r="G289" s="58"/>
      <c r="H289" s="169"/>
      <c r="I289" s="170"/>
      <c r="J289" s="170"/>
      <c r="K289" s="171"/>
      <c r="L289" s="143"/>
      <c r="M289" s="57"/>
      <c r="N289" s="172"/>
      <c r="O289" s="172"/>
      <c r="P289" s="173" t="str">
        <f t="shared" si="16"/>
        <v/>
      </c>
      <c r="Q289" s="173"/>
      <c r="R289" s="174"/>
      <c r="S289" s="175"/>
    </row>
    <row r="290" spans="1:19" ht="16.5" customHeight="1">
      <c r="A290" s="208" t="s">
        <v>56</v>
      </c>
      <c r="B290" s="209"/>
      <c r="C290" s="209"/>
      <c r="D290" s="210" t="str">
        <f>IFERROR(D284-D286-D288,"")</f>
        <v/>
      </c>
      <c r="E290" s="211"/>
      <c r="G290" s="58"/>
      <c r="H290" s="169"/>
      <c r="I290" s="170"/>
      <c r="J290" s="170"/>
      <c r="K290" s="171"/>
      <c r="L290" s="143"/>
      <c r="M290" s="57"/>
      <c r="N290" s="172"/>
      <c r="O290" s="172"/>
      <c r="P290" s="173" t="str">
        <f t="shared" si="16"/>
        <v/>
      </c>
      <c r="Q290" s="173"/>
      <c r="R290" s="174"/>
      <c r="S290" s="175"/>
    </row>
    <row r="291" spans="1:19" ht="16.5" customHeight="1" thickBot="1">
      <c r="A291" s="212"/>
      <c r="B291" s="213"/>
      <c r="C291" s="213"/>
      <c r="D291" s="214"/>
      <c r="E291" s="215"/>
      <c r="G291" s="58"/>
      <c r="H291" s="169"/>
      <c r="I291" s="170"/>
      <c r="J291" s="170"/>
      <c r="K291" s="171"/>
      <c r="L291" s="143"/>
      <c r="M291" s="57"/>
      <c r="N291" s="172"/>
      <c r="O291" s="172"/>
      <c r="P291" s="173" t="str">
        <f t="shared" si="16"/>
        <v/>
      </c>
      <c r="Q291" s="173"/>
      <c r="R291" s="174"/>
      <c r="S291" s="175"/>
    </row>
    <row r="292" spans="1:19" ht="16.5" customHeight="1" thickBot="1">
      <c r="A292" s="196" t="s">
        <v>116</v>
      </c>
      <c r="B292" s="196"/>
      <c r="C292" s="196"/>
      <c r="D292" s="196"/>
      <c r="E292" s="196"/>
      <c r="G292" s="58"/>
      <c r="H292" s="169"/>
      <c r="I292" s="170"/>
      <c r="J292" s="170"/>
      <c r="K292" s="171"/>
      <c r="L292" s="143"/>
      <c r="M292" s="57"/>
      <c r="N292" s="172"/>
      <c r="O292" s="172"/>
      <c r="P292" s="173" t="str">
        <f t="shared" si="16"/>
        <v/>
      </c>
      <c r="Q292" s="173"/>
      <c r="R292" s="174"/>
      <c r="S292" s="175"/>
    </row>
    <row r="293" spans="1:19" ht="16.5" customHeight="1" thickBot="1">
      <c r="A293" s="197" t="s">
        <v>34</v>
      </c>
      <c r="B293" s="198"/>
      <c r="C293" s="109" t="s">
        <v>35</v>
      </c>
      <c r="D293" s="110" t="s">
        <v>57</v>
      </c>
      <c r="E293" s="111" t="s">
        <v>58</v>
      </c>
      <c r="G293" s="58"/>
      <c r="H293" s="169"/>
      <c r="I293" s="170"/>
      <c r="J293" s="170"/>
      <c r="K293" s="171"/>
      <c r="L293" s="143"/>
      <c r="M293" s="57"/>
      <c r="N293" s="172"/>
      <c r="O293" s="172"/>
      <c r="P293" s="173" t="str">
        <f t="shared" si="16"/>
        <v/>
      </c>
      <c r="Q293" s="173"/>
      <c r="R293" s="174"/>
      <c r="S293" s="175"/>
    </row>
    <row r="294" spans="1:19" ht="16.5" customHeight="1">
      <c r="A294" s="202"/>
      <c r="B294" s="203"/>
      <c r="C294" s="112"/>
      <c r="D294" s="113"/>
      <c r="E294" s="114"/>
      <c r="G294" s="58"/>
      <c r="H294" s="169"/>
      <c r="I294" s="170"/>
      <c r="J294" s="170"/>
      <c r="K294" s="171"/>
      <c r="L294" s="143"/>
      <c r="M294" s="57"/>
      <c r="N294" s="172"/>
      <c r="O294" s="172"/>
      <c r="P294" s="173" t="str">
        <f t="shared" si="16"/>
        <v/>
      </c>
      <c r="Q294" s="173"/>
      <c r="R294" s="174"/>
      <c r="S294" s="175"/>
    </row>
    <row r="295" spans="1:19" ht="16.5" customHeight="1">
      <c r="A295" s="204"/>
      <c r="B295" s="205"/>
      <c r="C295" s="108"/>
      <c r="D295" s="115"/>
      <c r="E295" s="116"/>
      <c r="G295" s="58"/>
      <c r="H295" s="169"/>
      <c r="I295" s="170"/>
      <c r="J295" s="170"/>
      <c r="K295" s="171"/>
      <c r="L295" s="143"/>
      <c r="M295" s="57"/>
      <c r="N295" s="206"/>
      <c r="O295" s="207"/>
      <c r="P295" s="173" t="str">
        <f t="shared" si="16"/>
        <v/>
      </c>
      <c r="Q295" s="173"/>
      <c r="R295" s="174"/>
      <c r="S295" s="175"/>
    </row>
    <row r="296" spans="1:19" ht="16.5" customHeight="1">
      <c r="A296" s="204"/>
      <c r="B296" s="205"/>
      <c r="C296" s="108"/>
      <c r="D296" s="115"/>
      <c r="E296" s="116"/>
      <c r="G296" s="58"/>
      <c r="H296" s="169"/>
      <c r="I296" s="170"/>
      <c r="J296" s="170"/>
      <c r="K296" s="171"/>
      <c r="L296" s="143"/>
      <c r="M296" s="57"/>
      <c r="N296" s="172"/>
      <c r="O296" s="172"/>
      <c r="P296" s="173" t="str">
        <f t="shared" si="16"/>
        <v/>
      </c>
      <c r="Q296" s="173"/>
      <c r="R296" s="174"/>
      <c r="S296" s="175"/>
    </row>
    <row r="297" spans="1:19" ht="16.5" customHeight="1">
      <c r="A297" s="204"/>
      <c r="B297" s="205"/>
      <c r="C297" s="108"/>
      <c r="D297" s="115"/>
      <c r="E297" s="116"/>
      <c r="G297" s="58"/>
      <c r="H297" s="169"/>
      <c r="I297" s="170"/>
      <c r="J297" s="170"/>
      <c r="K297" s="171"/>
      <c r="L297" s="143"/>
      <c r="M297" s="57"/>
      <c r="N297" s="172"/>
      <c r="O297" s="172"/>
      <c r="P297" s="173" t="str">
        <f t="shared" si="16"/>
        <v/>
      </c>
      <c r="Q297" s="173"/>
      <c r="R297" s="174"/>
      <c r="S297" s="175"/>
    </row>
    <row r="298" spans="1:19" ht="16.5" customHeight="1" thickBot="1">
      <c r="A298" s="167"/>
      <c r="B298" s="168"/>
      <c r="C298" s="117"/>
      <c r="D298" s="118"/>
      <c r="E298" s="119"/>
      <c r="G298" s="58"/>
      <c r="H298" s="169"/>
      <c r="I298" s="170"/>
      <c r="J298" s="170"/>
      <c r="K298" s="171"/>
      <c r="L298" s="143"/>
      <c r="M298" s="57"/>
      <c r="N298" s="172"/>
      <c r="O298" s="172"/>
      <c r="P298" s="173" t="str">
        <f t="shared" si="16"/>
        <v/>
      </c>
      <c r="Q298" s="173"/>
      <c r="R298" s="174"/>
      <c r="S298" s="175"/>
    </row>
    <row r="299" spans="1:19" ht="16.5" customHeight="1">
      <c r="A299" s="176" t="s">
        <v>117</v>
      </c>
      <c r="B299" s="176"/>
      <c r="C299" s="176"/>
      <c r="D299" s="176"/>
      <c r="E299" s="176"/>
      <c r="G299" s="59"/>
      <c r="H299" s="177"/>
      <c r="I299" s="178"/>
      <c r="J299" s="178"/>
      <c r="K299" s="179"/>
      <c r="L299" s="144"/>
      <c r="M299" s="60"/>
      <c r="N299" s="180"/>
      <c r="O299" s="181"/>
      <c r="P299" s="173" t="str">
        <f t="shared" si="16"/>
        <v/>
      </c>
      <c r="Q299" s="173"/>
      <c r="R299" s="182"/>
      <c r="S299" s="183"/>
    </row>
    <row r="300" spans="1:19" ht="16.5" customHeight="1">
      <c r="A300" s="184" t="s">
        <v>95</v>
      </c>
      <c r="B300" s="185"/>
      <c r="C300" s="186" t="str">
        <f>_xlfn.CONCAT(基本情報入力!$C$10,"　",基本情報入力!$C$11)</f>
        <v>浦和銀行　本太支店</v>
      </c>
      <c r="D300" s="187"/>
      <c r="E300" s="188"/>
      <c r="G300" s="85"/>
      <c r="H300" s="83" t="s">
        <v>51</v>
      </c>
      <c r="I300" s="61"/>
      <c r="J300" s="189">
        <f>SUMIF(R282:S299,0.1,P282:Q299)</f>
        <v>0</v>
      </c>
      <c r="K300" s="189"/>
      <c r="L300" s="120"/>
      <c r="M300" s="121" t="s">
        <v>89</v>
      </c>
      <c r="N300" s="190">
        <f>IF($U$4="１－四捨五入",ROUND($J300*0.1,0),IF($U$4="２－切り捨て",ROUNDDOWN($J300*0.1,0),IF($U$4="３－切り上げ",ROUNDUP($J300*0.1,0),"端数処理方法を選択")))</f>
        <v>0</v>
      </c>
      <c r="O300" s="190"/>
      <c r="P300" s="62" t="s">
        <v>58</v>
      </c>
      <c r="Q300" s="191">
        <f>IF(N300="端数処理方法を選択","端数処理方法を選択",SUM(J300,N300))</f>
        <v>0</v>
      </c>
      <c r="R300" s="191"/>
      <c r="S300" s="192"/>
    </row>
    <row r="301" spans="1:19" ht="16.5" customHeight="1">
      <c r="A301" s="147" t="s">
        <v>94</v>
      </c>
      <c r="B301" s="148"/>
      <c r="C301" s="122" t="str">
        <f>基本情報入力!$C$12</f>
        <v>普通</v>
      </c>
      <c r="D301" s="193" t="str">
        <f>TEXT(基本情報入力!$C$13,"0000000")</f>
        <v>0008611</v>
      </c>
      <c r="E301" s="194"/>
      <c r="G301" s="86"/>
      <c r="H301" s="84" t="s">
        <v>42</v>
      </c>
      <c r="I301" s="63"/>
      <c r="J301" s="195">
        <f>SUMIF(R282:S299,0.08,P282:Q299)</f>
        <v>0</v>
      </c>
      <c r="K301" s="195"/>
      <c r="L301" s="123"/>
      <c r="M301" s="124" t="s">
        <v>89</v>
      </c>
      <c r="N301" s="199">
        <f>IF($U$4="１－四捨五入",ROUND($J301*0.08,0),IF($U$4="２－切り捨て",ROUNDDOWN($J301*0.08,0),IF($U$4="３－切り上げ",ROUNDUP($J301*0.08,0),"端数処理方法を選択")))</f>
        <v>0</v>
      </c>
      <c r="O301" s="199"/>
      <c r="P301" s="140" t="s">
        <v>58</v>
      </c>
      <c r="Q301" s="200">
        <f t="shared" ref="Q301:Q302" si="17">IF(N301="端数処理方法を選択","端数処理方法を選択",SUM(J301,N301))</f>
        <v>0</v>
      </c>
      <c r="R301" s="200"/>
      <c r="S301" s="201"/>
    </row>
    <row r="302" spans="1:19" ht="16.5" customHeight="1">
      <c r="A302" s="147" t="s">
        <v>92</v>
      </c>
      <c r="B302" s="148"/>
      <c r="C302" s="149" t="str">
        <f>_xlfn.CONCAT(基本情報入力!$C$14)</f>
        <v>日清商事株式会社</v>
      </c>
      <c r="D302" s="149"/>
      <c r="E302" s="150"/>
      <c r="G302" s="87"/>
      <c r="H302" s="139" t="s">
        <v>112</v>
      </c>
      <c r="I302" s="64"/>
      <c r="J302" s="151">
        <f>SUMIF(R282:S299,0,P282:Q299)</f>
        <v>0</v>
      </c>
      <c r="K302" s="151"/>
      <c r="L302" s="125"/>
      <c r="M302" s="126"/>
      <c r="N302" s="152" t="s">
        <v>113</v>
      </c>
      <c r="O302" s="152"/>
      <c r="P302" s="141"/>
      <c r="Q302" s="153">
        <f t="shared" si="17"/>
        <v>0</v>
      </c>
      <c r="R302" s="153"/>
      <c r="S302" s="154"/>
    </row>
    <row r="303" spans="1:19" ht="16.5" customHeight="1" thickBot="1">
      <c r="A303" s="155" t="s">
        <v>93</v>
      </c>
      <c r="B303" s="156"/>
      <c r="C303" s="157" t="str">
        <f>_xlfn.CONCAT(基本情報入力!$C$15)</f>
        <v>ニッセイショウジ（カ</v>
      </c>
      <c r="D303" s="157"/>
      <c r="E303" s="158"/>
      <c r="G303" s="127"/>
      <c r="H303" s="128" t="s">
        <v>90</v>
      </c>
      <c r="I303" s="129"/>
      <c r="J303" s="159">
        <f>SUM(J300:K302)</f>
        <v>0</v>
      </c>
      <c r="K303" s="159"/>
      <c r="L303" s="130"/>
      <c r="M303" s="129" t="s">
        <v>91</v>
      </c>
      <c r="N303" s="159">
        <f>SUM(N300:O302)</f>
        <v>0</v>
      </c>
      <c r="O303" s="159"/>
      <c r="P303" s="131" t="s">
        <v>114</v>
      </c>
      <c r="Q303" s="159">
        <f>SUM(Q300:S302)</f>
        <v>0</v>
      </c>
      <c r="R303" s="159"/>
      <c r="S303" s="160"/>
    </row>
    <row r="304" spans="1:19" ht="8.25" customHeight="1" thickTop="1">
      <c r="B304" s="132"/>
    </row>
    <row r="305" spans="1:19">
      <c r="I305" s="133"/>
      <c r="J305" s="134"/>
      <c r="K305" s="134"/>
      <c r="L305" s="135"/>
      <c r="M305" s="134"/>
      <c r="N305" s="134"/>
      <c r="O305" s="134"/>
      <c r="P305" s="134"/>
      <c r="Q305" s="134"/>
      <c r="R305" s="161"/>
      <c r="S305" s="162"/>
    </row>
    <row r="306" spans="1:19" ht="40.5" customHeight="1">
      <c r="A306" s="163" t="s">
        <v>40</v>
      </c>
      <c r="B306" s="163"/>
      <c r="C306" s="164"/>
      <c r="D306" s="164"/>
      <c r="E306" s="164"/>
      <c r="F306" s="164"/>
      <c r="G306" s="164"/>
      <c r="H306" s="164"/>
      <c r="I306" s="136"/>
      <c r="J306" s="137"/>
      <c r="K306" s="137"/>
      <c r="L306" s="137"/>
      <c r="M306" s="137"/>
      <c r="N306" s="137"/>
      <c r="O306" s="137"/>
      <c r="P306" s="137"/>
      <c r="Q306" s="137"/>
      <c r="R306" s="165"/>
      <c r="S306" s="166"/>
    </row>
    <row r="307" spans="1:19">
      <c r="A307" t="s">
        <v>16</v>
      </c>
      <c r="P307" s="88" t="s">
        <v>43</v>
      </c>
      <c r="Q307" s="239">
        <f>請求概要入力!$E$2</f>
        <v>45189</v>
      </c>
      <c r="R307" s="239"/>
      <c r="S307" s="239"/>
    </row>
    <row r="308" spans="1:19" ht="28.5">
      <c r="A308" s="240" t="s">
        <v>41</v>
      </c>
      <c r="B308" s="240"/>
      <c r="C308" s="240"/>
      <c r="D308" s="240"/>
      <c r="E308" s="240"/>
      <c r="F308" s="240"/>
      <c r="G308" s="240"/>
      <c r="H308" s="240"/>
      <c r="I308" s="240"/>
      <c r="J308" s="240"/>
      <c r="K308" s="240"/>
      <c r="L308" s="240"/>
      <c r="M308" s="240"/>
      <c r="N308" s="240"/>
      <c r="O308" s="240"/>
      <c r="P308" s="240"/>
      <c r="Q308" s="240"/>
      <c r="R308" s="240"/>
      <c r="S308" s="240"/>
    </row>
    <row r="309" spans="1:19" ht="18" customHeight="1">
      <c r="B309" s="241" t="s">
        <v>18</v>
      </c>
      <c r="C309" s="241"/>
      <c r="D309" s="241"/>
      <c r="L309" s="89"/>
      <c r="M309" s="90" t="s">
        <v>7</v>
      </c>
      <c r="N309" s="242" t="str">
        <f>_xlfn.CONCAT(基本情報入力!$C$2)</f>
        <v>埼玉県さいたま市浦和区本太１－９－△</v>
      </c>
      <c r="O309" s="242"/>
      <c r="P309" s="242"/>
      <c r="Q309" s="242"/>
      <c r="R309" s="242"/>
      <c r="S309" s="243"/>
    </row>
    <row r="310" spans="1:19" ht="18" customHeight="1">
      <c r="D310" s="92"/>
      <c r="F310" s="93"/>
      <c r="H310" s="94"/>
      <c r="I310" s="94"/>
      <c r="J310" s="94"/>
      <c r="L310" s="89"/>
      <c r="M310" s="95" t="s">
        <v>9</v>
      </c>
      <c r="N310" s="244" t="str">
        <f>_xlfn.CONCAT(基本情報入力!$C$3)</f>
        <v>日清商事株式会社</v>
      </c>
      <c r="O310" s="244"/>
      <c r="P310" s="244"/>
      <c r="Q310" s="244"/>
      <c r="R310" s="244"/>
      <c r="S310" s="245" t="s">
        <v>100</v>
      </c>
    </row>
    <row r="311" spans="1:19" ht="18" customHeight="1">
      <c r="B311" s="96" t="s">
        <v>30</v>
      </c>
      <c r="C311" s="97" t="str" cm="1">
        <f t="array" ref="C311">_xlfn.XLOOKUP((ROW()-5)/34+1,請求概要入力!$A:$A,IF(請求概要入力!$D:$D="","",請求概要入力!$D:$D),"")</f>
        <v/>
      </c>
      <c r="D311" s="92"/>
      <c r="E311" s="98" t="s">
        <v>17</v>
      </c>
      <c r="F311" s="246">
        <f>基本情報入力!$C$7</f>
        <v>8611</v>
      </c>
      <c r="G311" s="246"/>
      <c r="H311" s="99"/>
      <c r="I311" s="100"/>
      <c r="J311" s="100"/>
      <c r="K311" s="100"/>
      <c r="L311" s="101"/>
      <c r="M311" s="102"/>
      <c r="N311" s="247" t="str">
        <f>_xlfn.CONCAT(基本情報入力!$C$4)</f>
        <v>代表取締役　日清 太郎</v>
      </c>
      <c r="O311" s="247"/>
      <c r="P311" s="247"/>
      <c r="Q311" s="247"/>
      <c r="R311" s="247"/>
      <c r="S311" s="245"/>
    </row>
    <row r="312" spans="1:19" ht="18" customHeight="1">
      <c r="E312" s="93"/>
      <c r="F312" s="93"/>
      <c r="G312" s="93"/>
      <c r="H312" s="93"/>
      <c r="I312" s="93"/>
      <c r="J312" s="93"/>
      <c r="K312" s="103"/>
      <c r="L312" s="89"/>
      <c r="M312" s="95" t="s">
        <v>27</v>
      </c>
      <c r="N312" s="248" t="str">
        <f>_xlfn.CONCAT(基本情報入力!$C$5)</f>
        <v>048-885-861X</v>
      </c>
      <c r="O312" s="248"/>
      <c r="P312" s="142" t="s">
        <v>28</v>
      </c>
      <c r="Q312" s="248" t="str">
        <f>_xlfn.CONCAT(基本情報入力!$C$6)</f>
        <v>048-885-861X</v>
      </c>
      <c r="R312" s="248"/>
      <c r="S312" s="249"/>
    </row>
    <row r="313" spans="1:19" ht="18" customHeight="1">
      <c r="B313" s="96" t="s">
        <v>31</v>
      </c>
      <c r="C313" s="250" t="str" cm="1">
        <f t="array" ref="C313">_xlfn.XLOOKUP((ROW()-7)/34+1,請求概要入力!$A:$A,IF(請求概要入力!$E:$E="","",請求概要入力!$E:$E),"")</f>
        <v/>
      </c>
      <c r="D313" s="250"/>
      <c r="E313" s="250"/>
      <c r="F313" s="250"/>
      <c r="G313" s="250"/>
      <c r="H313" s="250"/>
      <c r="I313" s="250"/>
      <c r="J313" s="250"/>
      <c r="K313" s="250"/>
      <c r="L313" s="104"/>
      <c r="M313" s="105"/>
      <c r="N313" s="251" t="s">
        <v>59</v>
      </c>
      <c r="O313" s="251"/>
      <c r="P313" s="251" t="str">
        <f>_xlfn.CONCAT(基本情報入力!$C$8)</f>
        <v>T50300010025XX</v>
      </c>
      <c r="Q313" s="251"/>
      <c r="R313" s="251"/>
      <c r="S313" s="252"/>
    </row>
    <row r="314" spans="1:19" ht="8.25" customHeight="1" thickBot="1"/>
    <row r="315" spans="1:19" ht="15" customHeight="1" thickBot="1">
      <c r="A315" s="216" t="s">
        <v>115</v>
      </c>
      <c r="B315" s="216"/>
      <c r="C315" s="216"/>
      <c r="D315" s="216"/>
      <c r="E315" s="216"/>
      <c r="G315" s="106" t="s">
        <v>10</v>
      </c>
      <c r="H315" s="217" t="s">
        <v>36</v>
      </c>
      <c r="I315" s="218"/>
      <c r="J315" s="218"/>
      <c r="K315" s="219"/>
      <c r="L315" s="107" t="s">
        <v>37</v>
      </c>
      <c r="M315" s="107" t="s">
        <v>1</v>
      </c>
      <c r="N315" s="220" t="s">
        <v>38</v>
      </c>
      <c r="O315" s="220"/>
      <c r="P315" s="220" t="s">
        <v>39</v>
      </c>
      <c r="Q315" s="220"/>
      <c r="R315" s="221" t="s">
        <v>52</v>
      </c>
      <c r="S315" s="222"/>
    </row>
    <row r="316" spans="1:19" ht="16.5" customHeight="1">
      <c r="A316" s="223" t="s">
        <v>29</v>
      </c>
      <c r="B316" s="224"/>
      <c r="C316" s="224"/>
      <c r="D316" s="225" t="str" cm="1">
        <f t="array" ref="D316">_xlfn.XLOOKUP((ROW()-10)/34+1,請求概要入力!$A:$A,IF(請求概要入力!$F:$F="","",請求概要入力!$F:$F),"")</f>
        <v/>
      </c>
      <c r="E316" s="226" t="str">
        <f>IFERROR(IF(VLOOKUP(ROUNDUP(ROW(E316)/30,0),請求概要入力!$A$5:$G$24,3,FALSE)=0,"",VLOOKUP(ROUNDUP(ROW(E316)/30,0),請求概要入力!$A$5:$G$24,3,FALSE)),"")</f>
        <v/>
      </c>
      <c r="G316" s="54"/>
      <c r="H316" s="229"/>
      <c r="I316" s="230"/>
      <c r="J316" s="230"/>
      <c r="K316" s="231"/>
      <c r="L316" s="143"/>
      <c r="M316" s="55"/>
      <c r="N316" s="232"/>
      <c r="O316" s="232"/>
      <c r="P316" s="173" t="str">
        <f>IF((L316*N316)&lt;&gt;0,L316*N316,"")</f>
        <v/>
      </c>
      <c r="Q316" s="173"/>
      <c r="R316" s="233"/>
      <c r="S316" s="234"/>
    </row>
    <row r="317" spans="1:19" ht="16.5" customHeight="1">
      <c r="A317" s="208"/>
      <c r="B317" s="209"/>
      <c r="C317" s="209"/>
      <c r="D317" s="227" t="str">
        <f>IFERROR(IF(VLOOKUP(ROUNDUP(ROW(D317)/30,0),請求概要入力!$A$5:$G$24,3,FALSE)=0,"",VLOOKUP(ROUNDUP(ROW(D317)/30,0),請求概要入力!$A$5:$G$24,3,FALSE)),"")</f>
        <v/>
      </c>
      <c r="E317" s="228" t="str">
        <f>IFERROR(IF(VLOOKUP(ROUNDUP(ROW(E317)/30,0),請求概要入力!$A$5:$G$24,3,FALSE)=0,"",VLOOKUP(ROUNDUP(ROW(E317)/30,0),請求概要入力!$A$5:$G$24,3,FALSE)),"")</f>
        <v/>
      </c>
      <c r="G317" s="56"/>
      <c r="H317" s="169"/>
      <c r="I317" s="170"/>
      <c r="J317" s="170"/>
      <c r="K317" s="171"/>
      <c r="L317" s="143"/>
      <c r="M317" s="57"/>
      <c r="N317" s="172"/>
      <c r="O317" s="172"/>
      <c r="P317" s="173" t="str">
        <f t="shared" ref="P317:P333" si="18">IF((L317*N317)&lt;&gt;0,L317*N317,"")</f>
        <v/>
      </c>
      <c r="Q317" s="173"/>
      <c r="R317" s="174"/>
      <c r="S317" s="175"/>
    </row>
    <row r="318" spans="1:19" ht="16.5" customHeight="1">
      <c r="A318" s="208" t="s">
        <v>45</v>
      </c>
      <c r="B318" s="209"/>
      <c r="C318" s="209"/>
      <c r="D318" s="235" t="str" cm="1">
        <f t="array" ref="D318">_xlfn.XLOOKUP((ROW()-12)/34+1,請求概要入力!$A:$A,IF(請求概要入力!$G:$G="","",請求概要入力!$G:$G),"")</f>
        <v/>
      </c>
      <c r="E318" s="236" t="str">
        <f>IFERROR(IF(VLOOKUP(ROUNDUP(ROW(E318)/30,0),請求概要入力!$A$5:$G$24,3,FALSE)=0,"",VLOOKUP(ROUNDUP(ROW(E318)/30,0),請求概要入力!$A$5:$G$24,3,FALSE)),"")</f>
        <v/>
      </c>
      <c r="G318" s="58"/>
      <c r="H318" s="169"/>
      <c r="I318" s="170"/>
      <c r="J318" s="170"/>
      <c r="K318" s="171"/>
      <c r="L318" s="143"/>
      <c r="M318" s="55"/>
      <c r="N318" s="232"/>
      <c r="O318" s="232"/>
      <c r="P318" s="173" t="str">
        <f t="shared" si="18"/>
        <v/>
      </c>
      <c r="Q318" s="173"/>
      <c r="R318" s="174"/>
      <c r="S318" s="175"/>
    </row>
    <row r="319" spans="1:19" ht="16.5" customHeight="1">
      <c r="A319" s="208"/>
      <c r="B319" s="209"/>
      <c r="C319" s="209"/>
      <c r="D319" s="235" t="str">
        <f>IFERROR(IF(VLOOKUP(ROUNDUP(ROW(D319)/30,0),請求概要入力!$A$5:$G$24,3,FALSE)=0,"",VLOOKUP(ROUNDUP(ROW(D319)/30,0),請求概要入力!$A$5:$G$24,3,FALSE)),"")</f>
        <v/>
      </c>
      <c r="E319" s="236" t="str">
        <f>IFERROR(IF(VLOOKUP(ROUNDUP(ROW(E319)/30,0),請求概要入力!$A$5:$G$24,3,FALSE)=0,"",VLOOKUP(ROUNDUP(ROW(E319)/30,0),請求概要入力!$A$5:$G$24,3,FALSE)),"")</f>
        <v/>
      </c>
      <c r="G319" s="58"/>
      <c r="H319" s="169"/>
      <c r="I319" s="170"/>
      <c r="J319" s="170"/>
      <c r="K319" s="171"/>
      <c r="L319" s="143"/>
      <c r="M319" s="57"/>
      <c r="N319" s="172"/>
      <c r="O319" s="172"/>
      <c r="P319" s="173" t="str">
        <f t="shared" si="18"/>
        <v/>
      </c>
      <c r="Q319" s="173"/>
      <c r="R319" s="174"/>
      <c r="S319" s="175"/>
    </row>
    <row r="320" spans="1:19" ht="16.5" customHeight="1">
      <c r="A320" s="237" t="s">
        <v>47</v>
      </c>
      <c r="B320" s="238"/>
      <c r="C320" s="238"/>
      <c r="D320" s="210" t="str" cm="1">
        <f t="array" ref="D320">IF(ISNUMBER(D318),IF(D318&gt;0,IF(_xlfn.XLOOKUP((ROW()-14)/34+1,請求概要入力!$A:$A,IF(請求概要入力!$H:$H="","",請求概要入力!$H:$H),"")="",0,_xlfn.XLOOKUP((ROW()-14)/34+1,請求概要入力!$A:$A,IF(請求概要入力!$H:$H="","",請求概要入力!$H:$H),"")),""),"")</f>
        <v/>
      </c>
      <c r="E320" s="211"/>
      <c r="G320" s="58"/>
      <c r="H320" s="169"/>
      <c r="I320" s="170"/>
      <c r="J320" s="170"/>
      <c r="K320" s="171"/>
      <c r="L320" s="143"/>
      <c r="M320" s="55"/>
      <c r="N320" s="206"/>
      <c r="O320" s="207"/>
      <c r="P320" s="173" t="str">
        <f t="shared" si="18"/>
        <v/>
      </c>
      <c r="Q320" s="173"/>
      <c r="R320" s="174"/>
      <c r="S320" s="175"/>
    </row>
    <row r="321" spans="1:19" ht="16.5" customHeight="1">
      <c r="A321" s="237"/>
      <c r="B321" s="238"/>
      <c r="C321" s="238"/>
      <c r="D321" s="210"/>
      <c r="E321" s="211"/>
      <c r="G321" s="58"/>
      <c r="H321" s="169"/>
      <c r="I321" s="170"/>
      <c r="J321" s="170"/>
      <c r="K321" s="171"/>
      <c r="L321" s="143"/>
      <c r="M321" s="57"/>
      <c r="N321" s="206"/>
      <c r="O321" s="207"/>
      <c r="P321" s="173" t="str">
        <f t="shared" si="18"/>
        <v/>
      </c>
      <c r="Q321" s="173"/>
      <c r="R321" s="174"/>
      <c r="S321" s="175"/>
    </row>
    <row r="322" spans="1:19" ht="16.5" customHeight="1">
      <c r="A322" s="208" t="s">
        <v>48</v>
      </c>
      <c r="B322" s="209"/>
      <c r="C322" s="209"/>
      <c r="D322" s="210" t="str">
        <f>IF(ISNUMBER(D318),IF(D318&gt;0,J337,""),"")</f>
        <v/>
      </c>
      <c r="E322" s="211"/>
      <c r="G322" s="58"/>
      <c r="H322" s="169"/>
      <c r="I322" s="170"/>
      <c r="J322" s="170"/>
      <c r="K322" s="171"/>
      <c r="L322" s="143"/>
      <c r="M322" s="57"/>
      <c r="N322" s="172"/>
      <c r="O322" s="172"/>
      <c r="P322" s="173" t="str">
        <f t="shared" si="18"/>
        <v/>
      </c>
      <c r="Q322" s="173"/>
      <c r="R322" s="174"/>
      <c r="S322" s="175"/>
    </row>
    <row r="323" spans="1:19" ht="16.5" customHeight="1">
      <c r="A323" s="208"/>
      <c r="B323" s="209"/>
      <c r="C323" s="209"/>
      <c r="D323" s="210"/>
      <c r="E323" s="211"/>
      <c r="G323" s="58"/>
      <c r="H323" s="169"/>
      <c r="I323" s="170"/>
      <c r="J323" s="170"/>
      <c r="K323" s="171"/>
      <c r="L323" s="143"/>
      <c r="M323" s="57"/>
      <c r="N323" s="172"/>
      <c r="O323" s="172"/>
      <c r="P323" s="173" t="str">
        <f t="shared" si="18"/>
        <v/>
      </c>
      <c r="Q323" s="173"/>
      <c r="R323" s="174"/>
      <c r="S323" s="175"/>
    </row>
    <row r="324" spans="1:19" ht="16.5" customHeight="1">
      <c r="A324" s="208" t="s">
        <v>56</v>
      </c>
      <c r="B324" s="209"/>
      <c r="C324" s="209"/>
      <c r="D324" s="210" t="str">
        <f>IFERROR(D318-D320-D322,"")</f>
        <v/>
      </c>
      <c r="E324" s="211"/>
      <c r="G324" s="58"/>
      <c r="H324" s="169"/>
      <c r="I324" s="170"/>
      <c r="J324" s="170"/>
      <c r="K324" s="171"/>
      <c r="L324" s="143"/>
      <c r="M324" s="57"/>
      <c r="N324" s="172"/>
      <c r="O324" s="172"/>
      <c r="P324" s="173" t="str">
        <f t="shared" si="18"/>
        <v/>
      </c>
      <c r="Q324" s="173"/>
      <c r="R324" s="174"/>
      <c r="S324" s="175"/>
    </row>
    <row r="325" spans="1:19" ht="16.5" customHeight="1" thickBot="1">
      <c r="A325" s="212"/>
      <c r="B325" s="213"/>
      <c r="C325" s="213"/>
      <c r="D325" s="214"/>
      <c r="E325" s="215"/>
      <c r="G325" s="58"/>
      <c r="H325" s="169"/>
      <c r="I325" s="170"/>
      <c r="J325" s="170"/>
      <c r="K325" s="171"/>
      <c r="L325" s="143"/>
      <c r="M325" s="57"/>
      <c r="N325" s="172"/>
      <c r="O325" s="172"/>
      <c r="P325" s="173" t="str">
        <f t="shared" si="18"/>
        <v/>
      </c>
      <c r="Q325" s="173"/>
      <c r="R325" s="174"/>
      <c r="S325" s="175"/>
    </row>
    <row r="326" spans="1:19" ht="16.5" customHeight="1" thickBot="1">
      <c r="A326" s="196" t="s">
        <v>116</v>
      </c>
      <c r="B326" s="196"/>
      <c r="C326" s="196"/>
      <c r="D326" s="196"/>
      <c r="E326" s="196"/>
      <c r="G326" s="58"/>
      <c r="H326" s="169"/>
      <c r="I326" s="170"/>
      <c r="J326" s="170"/>
      <c r="K326" s="171"/>
      <c r="L326" s="143"/>
      <c r="M326" s="57"/>
      <c r="N326" s="172"/>
      <c r="O326" s="172"/>
      <c r="P326" s="173" t="str">
        <f t="shared" si="18"/>
        <v/>
      </c>
      <c r="Q326" s="173"/>
      <c r="R326" s="174"/>
      <c r="S326" s="175"/>
    </row>
    <row r="327" spans="1:19" ht="16.5" customHeight="1" thickBot="1">
      <c r="A327" s="197" t="s">
        <v>34</v>
      </c>
      <c r="B327" s="198"/>
      <c r="C327" s="109" t="s">
        <v>35</v>
      </c>
      <c r="D327" s="110" t="s">
        <v>57</v>
      </c>
      <c r="E327" s="111" t="s">
        <v>58</v>
      </c>
      <c r="G327" s="58"/>
      <c r="H327" s="169"/>
      <c r="I327" s="170"/>
      <c r="J327" s="170"/>
      <c r="K327" s="171"/>
      <c r="L327" s="143"/>
      <c r="M327" s="57"/>
      <c r="N327" s="172"/>
      <c r="O327" s="172"/>
      <c r="P327" s="173" t="str">
        <f t="shared" si="18"/>
        <v/>
      </c>
      <c r="Q327" s="173"/>
      <c r="R327" s="174"/>
      <c r="S327" s="175"/>
    </row>
    <row r="328" spans="1:19" ht="16.5" customHeight="1">
      <c r="A328" s="202"/>
      <c r="B328" s="203"/>
      <c r="C328" s="112"/>
      <c r="D328" s="113"/>
      <c r="E328" s="114"/>
      <c r="G328" s="58"/>
      <c r="H328" s="169"/>
      <c r="I328" s="170"/>
      <c r="J328" s="170"/>
      <c r="K328" s="171"/>
      <c r="L328" s="143"/>
      <c r="M328" s="57"/>
      <c r="N328" s="172"/>
      <c r="O328" s="172"/>
      <c r="P328" s="173" t="str">
        <f t="shared" si="18"/>
        <v/>
      </c>
      <c r="Q328" s="173"/>
      <c r="R328" s="174"/>
      <c r="S328" s="175"/>
    </row>
    <row r="329" spans="1:19" ht="16.5" customHeight="1">
      <c r="A329" s="204"/>
      <c r="B329" s="205"/>
      <c r="C329" s="108"/>
      <c r="D329" s="115"/>
      <c r="E329" s="116"/>
      <c r="G329" s="58"/>
      <c r="H329" s="169"/>
      <c r="I329" s="170"/>
      <c r="J329" s="170"/>
      <c r="K329" s="171"/>
      <c r="L329" s="143"/>
      <c r="M329" s="57"/>
      <c r="N329" s="206"/>
      <c r="O329" s="207"/>
      <c r="P329" s="173" t="str">
        <f t="shared" si="18"/>
        <v/>
      </c>
      <c r="Q329" s="173"/>
      <c r="R329" s="174"/>
      <c r="S329" s="175"/>
    </row>
    <row r="330" spans="1:19" ht="16.5" customHeight="1">
      <c r="A330" s="204"/>
      <c r="B330" s="205"/>
      <c r="C330" s="108"/>
      <c r="D330" s="115"/>
      <c r="E330" s="116"/>
      <c r="G330" s="58"/>
      <c r="H330" s="169"/>
      <c r="I330" s="170"/>
      <c r="J330" s="170"/>
      <c r="K330" s="171"/>
      <c r="L330" s="143"/>
      <c r="M330" s="57"/>
      <c r="N330" s="172"/>
      <c r="O330" s="172"/>
      <c r="P330" s="173" t="str">
        <f t="shared" si="18"/>
        <v/>
      </c>
      <c r="Q330" s="173"/>
      <c r="R330" s="174"/>
      <c r="S330" s="175"/>
    </row>
    <row r="331" spans="1:19" ht="16.5" customHeight="1">
      <c r="A331" s="204"/>
      <c r="B331" s="205"/>
      <c r="C331" s="108"/>
      <c r="D331" s="115"/>
      <c r="E331" s="116"/>
      <c r="G331" s="58"/>
      <c r="H331" s="169"/>
      <c r="I331" s="170"/>
      <c r="J331" s="170"/>
      <c r="K331" s="171"/>
      <c r="L331" s="143"/>
      <c r="M331" s="57"/>
      <c r="N331" s="172"/>
      <c r="O331" s="172"/>
      <c r="P331" s="173" t="str">
        <f t="shared" si="18"/>
        <v/>
      </c>
      <c r="Q331" s="173"/>
      <c r="R331" s="174"/>
      <c r="S331" s="175"/>
    </row>
    <row r="332" spans="1:19" ht="16.5" customHeight="1" thickBot="1">
      <c r="A332" s="167"/>
      <c r="B332" s="168"/>
      <c r="C332" s="117"/>
      <c r="D332" s="118"/>
      <c r="E332" s="119"/>
      <c r="G332" s="58"/>
      <c r="H332" s="169"/>
      <c r="I332" s="170"/>
      <c r="J332" s="170"/>
      <c r="K332" s="171"/>
      <c r="L332" s="143"/>
      <c r="M332" s="57"/>
      <c r="N332" s="172"/>
      <c r="O332" s="172"/>
      <c r="P332" s="173" t="str">
        <f t="shared" si="18"/>
        <v/>
      </c>
      <c r="Q332" s="173"/>
      <c r="R332" s="174"/>
      <c r="S332" s="175"/>
    </row>
    <row r="333" spans="1:19" ht="16.5" customHeight="1">
      <c r="A333" s="176" t="s">
        <v>117</v>
      </c>
      <c r="B333" s="176"/>
      <c r="C333" s="176"/>
      <c r="D333" s="176"/>
      <c r="E333" s="176"/>
      <c r="G333" s="59"/>
      <c r="H333" s="177"/>
      <c r="I333" s="178"/>
      <c r="J333" s="178"/>
      <c r="K333" s="179"/>
      <c r="L333" s="144"/>
      <c r="M333" s="60"/>
      <c r="N333" s="180"/>
      <c r="O333" s="181"/>
      <c r="P333" s="173" t="str">
        <f t="shared" si="18"/>
        <v/>
      </c>
      <c r="Q333" s="173"/>
      <c r="R333" s="182"/>
      <c r="S333" s="183"/>
    </row>
    <row r="334" spans="1:19" ht="16.5" customHeight="1">
      <c r="A334" s="184" t="s">
        <v>95</v>
      </c>
      <c r="B334" s="185"/>
      <c r="C334" s="186" t="str">
        <f>_xlfn.CONCAT(基本情報入力!$C$10,"　",基本情報入力!$C$11)</f>
        <v>浦和銀行　本太支店</v>
      </c>
      <c r="D334" s="187"/>
      <c r="E334" s="188"/>
      <c r="G334" s="85"/>
      <c r="H334" s="83" t="s">
        <v>51</v>
      </c>
      <c r="I334" s="61"/>
      <c r="J334" s="189">
        <f>SUMIF(R316:S333,0.1,P316:Q333)</f>
        <v>0</v>
      </c>
      <c r="K334" s="189"/>
      <c r="L334" s="120"/>
      <c r="M334" s="121" t="s">
        <v>89</v>
      </c>
      <c r="N334" s="190">
        <f>IF($U$4="１－四捨五入",ROUND($J334*0.1,0),IF($U$4="２－切り捨て",ROUNDDOWN($J334*0.1,0),IF($U$4="３－切り上げ",ROUNDUP($J334*0.1,0),"端数処理方法を選択")))</f>
        <v>0</v>
      </c>
      <c r="O334" s="190"/>
      <c r="P334" s="62" t="s">
        <v>58</v>
      </c>
      <c r="Q334" s="191">
        <f>IF(N334="端数処理方法を選択","端数処理方法を選択",SUM(J334,N334))</f>
        <v>0</v>
      </c>
      <c r="R334" s="191"/>
      <c r="S334" s="192"/>
    </row>
    <row r="335" spans="1:19" ht="16.5" customHeight="1">
      <c r="A335" s="147" t="s">
        <v>94</v>
      </c>
      <c r="B335" s="148"/>
      <c r="C335" s="122" t="str">
        <f>基本情報入力!$C$12</f>
        <v>普通</v>
      </c>
      <c r="D335" s="193" t="str">
        <f>TEXT(基本情報入力!$C$13,"0000000")</f>
        <v>0008611</v>
      </c>
      <c r="E335" s="194"/>
      <c r="G335" s="86"/>
      <c r="H335" s="84" t="s">
        <v>42</v>
      </c>
      <c r="I335" s="63"/>
      <c r="J335" s="195">
        <f>SUMIF(R316:S333,0.08,P316:Q333)</f>
        <v>0</v>
      </c>
      <c r="K335" s="195"/>
      <c r="L335" s="123"/>
      <c r="M335" s="124" t="s">
        <v>89</v>
      </c>
      <c r="N335" s="199">
        <f>IF($U$4="１－四捨五入",ROUND($J335*0.08,0),IF($U$4="２－切り捨て",ROUNDDOWN($J335*0.08,0),IF($U$4="３－切り上げ",ROUNDUP($J335*0.08,0),"端数処理方法を選択")))</f>
        <v>0</v>
      </c>
      <c r="O335" s="199"/>
      <c r="P335" s="140" t="s">
        <v>58</v>
      </c>
      <c r="Q335" s="200">
        <f t="shared" ref="Q335:Q336" si="19">IF(N335="端数処理方法を選択","端数処理方法を選択",SUM(J335,N335))</f>
        <v>0</v>
      </c>
      <c r="R335" s="200"/>
      <c r="S335" s="201"/>
    </row>
    <row r="336" spans="1:19" ht="16.5" customHeight="1">
      <c r="A336" s="147" t="s">
        <v>92</v>
      </c>
      <c r="B336" s="148"/>
      <c r="C336" s="149" t="str">
        <f>_xlfn.CONCAT(基本情報入力!$C$14)</f>
        <v>日清商事株式会社</v>
      </c>
      <c r="D336" s="149"/>
      <c r="E336" s="150"/>
      <c r="G336" s="87"/>
      <c r="H336" s="139" t="s">
        <v>112</v>
      </c>
      <c r="I336" s="64"/>
      <c r="J336" s="151">
        <f>SUMIF(R316:S333,0,P316:Q333)</f>
        <v>0</v>
      </c>
      <c r="K336" s="151"/>
      <c r="L336" s="125"/>
      <c r="M336" s="126"/>
      <c r="N336" s="152" t="s">
        <v>113</v>
      </c>
      <c r="O336" s="152"/>
      <c r="P336" s="141"/>
      <c r="Q336" s="153">
        <f t="shared" si="19"/>
        <v>0</v>
      </c>
      <c r="R336" s="153"/>
      <c r="S336" s="154"/>
    </row>
    <row r="337" spans="1:19" ht="16.5" customHeight="1" thickBot="1">
      <c r="A337" s="155" t="s">
        <v>93</v>
      </c>
      <c r="B337" s="156"/>
      <c r="C337" s="157" t="str">
        <f>_xlfn.CONCAT(基本情報入力!$C$15)</f>
        <v>ニッセイショウジ（カ</v>
      </c>
      <c r="D337" s="157"/>
      <c r="E337" s="158"/>
      <c r="G337" s="127"/>
      <c r="H337" s="128" t="s">
        <v>90</v>
      </c>
      <c r="I337" s="129"/>
      <c r="J337" s="159">
        <f>SUM(J334:K336)</f>
        <v>0</v>
      </c>
      <c r="K337" s="159"/>
      <c r="L337" s="130"/>
      <c r="M337" s="129" t="s">
        <v>91</v>
      </c>
      <c r="N337" s="159">
        <f>SUM(N334:O336)</f>
        <v>0</v>
      </c>
      <c r="O337" s="159"/>
      <c r="P337" s="131" t="s">
        <v>114</v>
      </c>
      <c r="Q337" s="159">
        <f>SUM(Q334:S336)</f>
        <v>0</v>
      </c>
      <c r="R337" s="159"/>
      <c r="S337" s="160"/>
    </row>
    <row r="338" spans="1:19" ht="8.25" customHeight="1" thickTop="1">
      <c r="B338" s="132"/>
    </row>
    <row r="339" spans="1:19">
      <c r="I339" s="133"/>
      <c r="J339" s="134"/>
      <c r="K339" s="134"/>
      <c r="L339" s="135"/>
      <c r="M339" s="134"/>
      <c r="N339" s="134"/>
      <c r="O339" s="134"/>
      <c r="P339" s="134"/>
      <c r="Q339" s="134"/>
      <c r="R339" s="161"/>
      <c r="S339" s="162"/>
    </row>
    <row r="340" spans="1:19" ht="40.5" customHeight="1">
      <c r="A340" s="163" t="s">
        <v>40</v>
      </c>
      <c r="B340" s="163"/>
      <c r="C340" s="164"/>
      <c r="D340" s="164"/>
      <c r="E340" s="164"/>
      <c r="F340" s="164"/>
      <c r="G340" s="164"/>
      <c r="H340" s="164"/>
      <c r="I340" s="136"/>
      <c r="J340" s="137"/>
      <c r="K340" s="137"/>
      <c r="L340" s="137"/>
      <c r="M340" s="137"/>
      <c r="N340" s="137"/>
      <c r="O340" s="137"/>
      <c r="P340" s="137"/>
      <c r="Q340" s="137"/>
      <c r="R340" s="165"/>
      <c r="S340" s="166"/>
    </row>
    <row r="341" spans="1:19">
      <c r="A341" t="s">
        <v>16</v>
      </c>
      <c r="P341" s="88" t="s">
        <v>43</v>
      </c>
      <c r="Q341" s="239">
        <f>請求概要入力!$E$2</f>
        <v>45189</v>
      </c>
      <c r="R341" s="239"/>
      <c r="S341" s="239"/>
    </row>
    <row r="342" spans="1:19" ht="28.5">
      <c r="A342" s="240" t="s">
        <v>41</v>
      </c>
      <c r="B342" s="240"/>
      <c r="C342" s="240"/>
      <c r="D342" s="240"/>
      <c r="E342" s="240"/>
      <c r="F342" s="240"/>
      <c r="G342" s="240"/>
      <c r="H342" s="240"/>
      <c r="I342" s="240"/>
      <c r="J342" s="240"/>
      <c r="K342" s="240"/>
      <c r="L342" s="240"/>
      <c r="M342" s="240"/>
      <c r="N342" s="240"/>
      <c r="O342" s="240"/>
      <c r="P342" s="240"/>
      <c r="Q342" s="240"/>
      <c r="R342" s="240"/>
      <c r="S342" s="240"/>
    </row>
    <row r="343" spans="1:19" ht="18" customHeight="1">
      <c r="B343" s="241" t="s">
        <v>18</v>
      </c>
      <c r="C343" s="241"/>
      <c r="D343" s="241"/>
      <c r="L343" s="89"/>
      <c r="M343" s="90" t="s">
        <v>7</v>
      </c>
      <c r="N343" s="242" t="str">
        <f>_xlfn.CONCAT(基本情報入力!$C$2)</f>
        <v>埼玉県さいたま市浦和区本太１－９－△</v>
      </c>
      <c r="O343" s="242"/>
      <c r="P343" s="242"/>
      <c r="Q343" s="242"/>
      <c r="R343" s="242"/>
      <c r="S343" s="243"/>
    </row>
    <row r="344" spans="1:19" ht="18" customHeight="1">
      <c r="D344" s="92"/>
      <c r="F344" s="93"/>
      <c r="H344" s="94"/>
      <c r="I344" s="94"/>
      <c r="J344" s="94"/>
      <c r="L344" s="89"/>
      <c r="M344" s="95" t="s">
        <v>9</v>
      </c>
      <c r="N344" s="244" t="str">
        <f>_xlfn.CONCAT(基本情報入力!$C$3)</f>
        <v>日清商事株式会社</v>
      </c>
      <c r="O344" s="244"/>
      <c r="P344" s="244"/>
      <c r="Q344" s="244"/>
      <c r="R344" s="244"/>
      <c r="S344" s="245" t="s">
        <v>100</v>
      </c>
    </row>
    <row r="345" spans="1:19" ht="18" customHeight="1">
      <c r="B345" s="96" t="s">
        <v>30</v>
      </c>
      <c r="C345" s="97" t="str" cm="1">
        <f t="array" ref="C345">_xlfn.XLOOKUP((ROW()-5)/34+1,請求概要入力!$A:$A,IF(請求概要入力!$D:$D="","",請求概要入力!$D:$D),"")</f>
        <v/>
      </c>
      <c r="D345" s="92"/>
      <c r="E345" s="98" t="s">
        <v>17</v>
      </c>
      <c r="F345" s="246">
        <f>基本情報入力!$C$7</f>
        <v>8611</v>
      </c>
      <c r="G345" s="246"/>
      <c r="H345" s="99"/>
      <c r="I345" s="100"/>
      <c r="J345" s="100"/>
      <c r="K345" s="100"/>
      <c r="L345" s="101"/>
      <c r="M345" s="102"/>
      <c r="N345" s="247" t="str">
        <f>_xlfn.CONCAT(基本情報入力!$C$4)</f>
        <v>代表取締役　日清 太郎</v>
      </c>
      <c r="O345" s="247"/>
      <c r="P345" s="247"/>
      <c r="Q345" s="247"/>
      <c r="R345" s="247"/>
      <c r="S345" s="245"/>
    </row>
    <row r="346" spans="1:19" ht="18" customHeight="1">
      <c r="E346" s="93"/>
      <c r="F346" s="93"/>
      <c r="G346" s="93"/>
      <c r="H346" s="93"/>
      <c r="I346" s="93"/>
      <c r="J346" s="93"/>
      <c r="K346" s="103"/>
      <c r="L346" s="89"/>
      <c r="M346" s="95" t="s">
        <v>27</v>
      </c>
      <c r="N346" s="248" t="str">
        <f>_xlfn.CONCAT(基本情報入力!$C$5)</f>
        <v>048-885-861X</v>
      </c>
      <c r="O346" s="248"/>
      <c r="P346" s="142" t="s">
        <v>28</v>
      </c>
      <c r="Q346" s="248" t="str">
        <f>_xlfn.CONCAT(基本情報入力!$C$6)</f>
        <v>048-885-861X</v>
      </c>
      <c r="R346" s="248"/>
      <c r="S346" s="249"/>
    </row>
    <row r="347" spans="1:19" ht="18" customHeight="1">
      <c r="B347" s="96" t="s">
        <v>31</v>
      </c>
      <c r="C347" s="250" t="str" cm="1">
        <f t="array" ref="C347">_xlfn.XLOOKUP((ROW()-7)/34+1,請求概要入力!$A:$A,IF(請求概要入力!$E:$E="","",請求概要入力!$E:$E),"")</f>
        <v/>
      </c>
      <c r="D347" s="250"/>
      <c r="E347" s="250"/>
      <c r="F347" s="250"/>
      <c r="G347" s="250"/>
      <c r="H347" s="250"/>
      <c r="I347" s="250"/>
      <c r="J347" s="250"/>
      <c r="K347" s="250"/>
      <c r="L347" s="104"/>
      <c r="M347" s="105"/>
      <c r="N347" s="251" t="s">
        <v>59</v>
      </c>
      <c r="O347" s="251"/>
      <c r="P347" s="251" t="str">
        <f>_xlfn.CONCAT(基本情報入力!$C$8)</f>
        <v>T50300010025XX</v>
      </c>
      <c r="Q347" s="251"/>
      <c r="R347" s="251"/>
      <c r="S347" s="252"/>
    </row>
    <row r="348" spans="1:19" ht="8.25" customHeight="1" thickBot="1"/>
    <row r="349" spans="1:19" ht="15" customHeight="1" thickBot="1">
      <c r="A349" s="216" t="s">
        <v>115</v>
      </c>
      <c r="B349" s="216"/>
      <c r="C349" s="216"/>
      <c r="D349" s="216"/>
      <c r="E349" s="216"/>
      <c r="G349" s="106" t="s">
        <v>10</v>
      </c>
      <c r="H349" s="217" t="s">
        <v>36</v>
      </c>
      <c r="I349" s="218"/>
      <c r="J349" s="218"/>
      <c r="K349" s="219"/>
      <c r="L349" s="107" t="s">
        <v>37</v>
      </c>
      <c r="M349" s="107" t="s">
        <v>1</v>
      </c>
      <c r="N349" s="220" t="s">
        <v>38</v>
      </c>
      <c r="O349" s="220"/>
      <c r="P349" s="220" t="s">
        <v>39</v>
      </c>
      <c r="Q349" s="220"/>
      <c r="R349" s="221" t="s">
        <v>52</v>
      </c>
      <c r="S349" s="222"/>
    </row>
    <row r="350" spans="1:19" ht="16.5" customHeight="1">
      <c r="A350" s="223" t="s">
        <v>29</v>
      </c>
      <c r="B350" s="224"/>
      <c r="C350" s="224"/>
      <c r="D350" s="225" t="str" cm="1">
        <f t="array" ref="D350">_xlfn.XLOOKUP((ROW()-10)/34+1,請求概要入力!$A:$A,IF(請求概要入力!$F:$F="","",請求概要入力!$F:$F),"")</f>
        <v/>
      </c>
      <c r="E350" s="226" t="str">
        <f>IFERROR(IF(VLOOKUP(ROUNDUP(ROW(E350)/30,0),請求概要入力!$A$5:$G$24,3,FALSE)=0,"",VLOOKUP(ROUNDUP(ROW(E350)/30,0),請求概要入力!$A$5:$G$24,3,FALSE)),"")</f>
        <v/>
      </c>
      <c r="G350" s="54"/>
      <c r="H350" s="229"/>
      <c r="I350" s="230"/>
      <c r="J350" s="230"/>
      <c r="K350" s="231"/>
      <c r="L350" s="143"/>
      <c r="M350" s="55"/>
      <c r="N350" s="232"/>
      <c r="O350" s="232"/>
      <c r="P350" s="173" t="str">
        <f>IF((L350*N350)&lt;&gt;0,L350*N350,"")</f>
        <v/>
      </c>
      <c r="Q350" s="173"/>
      <c r="R350" s="233"/>
      <c r="S350" s="234"/>
    </row>
    <row r="351" spans="1:19" ht="16.5" customHeight="1">
      <c r="A351" s="208"/>
      <c r="B351" s="209"/>
      <c r="C351" s="209"/>
      <c r="D351" s="227" t="str">
        <f>IFERROR(IF(VLOOKUP(ROUNDUP(ROW(D351)/30,0),請求概要入力!$A$5:$G$24,3,FALSE)=0,"",VLOOKUP(ROUNDUP(ROW(D351)/30,0),請求概要入力!$A$5:$G$24,3,FALSE)),"")</f>
        <v/>
      </c>
      <c r="E351" s="228" t="str">
        <f>IFERROR(IF(VLOOKUP(ROUNDUP(ROW(E351)/30,0),請求概要入力!$A$5:$G$24,3,FALSE)=0,"",VLOOKUP(ROUNDUP(ROW(E351)/30,0),請求概要入力!$A$5:$G$24,3,FALSE)),"")</f>
        <v/>
      </c>
      <c r="G351" s="56"/>
      <c r="H351" s="169"/>
      <c r="I351" s="170"/>
      <c r="J351" s="170"/>
      <c r="K351" s="171"/>
      <c r="L351" s="143"/>
      <c r="M351" s="57"/>
      <c r="N351" s="172"/>
      <c r="O351" s="172"/>
      <c r="P351" s="173" t="str">
        <f t="shared" ref="P351:P367" si="20">IF((L351*N351)&lt;&gt;0,L351*N351,"")</f>
        <v/>
      </c>
      <c r="Q351" s="173"/>
      <c r="R351" s="174"/>
      <c r="S351" s="175"/>
    </row>
    <row r="352" spans="1:19" ht="16.5" customHeight="1">
      <c r="A352" s="208" t="s">
        <v>45</v>
      </c>
      <c r="B352" s="209"/>
      <c r="C352" s="209"/>
      <c r="D352" s="235" t="str" cm="1">
        <f t="array" ref="D352">_xlfn.XLOOKUP((ROW()-12)/34+1,請求概要入力!$A:$A,IF(請求概要入力!$G:$G="","",請求概要入力!$G:$G),"")</f>
        <v/>
      </c>
      <c r="E352" s="236" t="str">
        <f>IFERROR(IF(VLOOKUP(ROUNDUP(ROW(E352)/30,0),請求概要入力!$A$5:$G$24,3,FALSE)=0,"",VLOOKUP(ROUNDUP(ROW(E352)/30,0),請求概要入力!$A$5:$G$24,3,FALSE)),"")</f>
        <v/>
      </c>
      <c r="G352" s="58"/>
      <c r="H352" s="169"/>
      <c r="I352" s="170"/>
      <c r="J352" s="170"/>
      <c r="K352" s="171"/>
      <c r="L352" s="143"/>
      <c r="M352" s="55"/>
      <c r="N352" s="232"/>
      <c r="O352" s="232"/>
      <c r="P352" s="173" t="str">
        <f t="shared" si="20"/>
        <v/>
      </c>
      <c r="Q352" s="173"/>
      <c r="R352" s="174"/>
      <c r="S352" s="175"/>
    </row>
    <row r="353" spans="1:19" ht="16.5" customHeight="1">
      <c r="A353" s="208"/>
      <c r="B353" s="209"/>
      <c r="C353" s="209"/>
      <c r="D353" s="235" t="str">
        <f>IFERROR(IF(VLOOKUP(ROUNDUP(ROW(D353)/30,0),請求概要入力!$A$5:$G$24,3,FALSE)=0,"",VLOOKUP(ROUNDUP(ROW(D353)/30,0),請求概要入力!$A$5:$G$24,3,FALSE)),"")</f>
        <v/>
      </c>
      <c r="E353" s="236" t="str">
        <f>IFERROR(IF(VLOOKUP(ROUNDUP(ROW(E353)/30,0),請求概要入力!$A$5:$G$24,3,FALSE)=0,"",VLOOKUP(ROUNDUP(ROW(E353)/30,0),請求概要入力!$A$5:$G$24,3,FALSE)),"")</f>
        <v/>
      </c>
      <c r="G353" s="58"/>
      <c r="H353" s="169"/>
      <c r="I353" s="170"/>
      <c r="J353" s="170"/>
      <c r="K353" s="171"/>
      <c r="L353" s="143"/>
      <c r="M353" s="57"/>
      <c r="N353" s="172"/>
      <c r="O353" s="172"/>
      <c r="P353" s="173" t="str">
        <f t="shared" si="20"/>
        <v/>
      </c>
      <c r="Q353" s="173"/>
      <c r="R353" s="174"/>
      <c r="S353" s="175"/>
    </row>
    <row r="354" spans="1:19" ht="16.5" customHeight="1">
      <c r="A354" s="237" t="s">
        <v>47</v>
      </c>
      <c r="B354" s="238"/>
      <c r="C354" s="238"/>
      <c r="D354" s="210" t="str" cm="1">
        <f t="array" ref="D354">IF(ISNUMBER(D352),IF(D352&gt;0,IF(_xlfn.XLOOKUP((ROW()-14)/34+1,請求概要入力!$A:$A,IF(請求概要入力!$H:$H="","",請求概要入力!$H:$H),"")="",0,_xlfn.XLOOKUP((ROW()-14)/34+1,請求概要入力!$A:$A,IF(請求概要入力!$H:$H="","",請求概要入力!$H:$H),"")),""),"")</f>
        <v/>
      </c>
      <c r="E354" s="211"/>
      <c r="G354" s="58"/>
      <c r="H354" s="169"/>
      <c r="I354" s="170"/>
      <c r="J354" s="170"/>
      <c r="K354" s="171"/>
      <c r="L354" s="143"/>
      <c r="M354" s="55"/>
      <c r="N354" s="206"/>
      <c r="O354" s="207"/>
      <c r="P354" s="173" t="str">
        <f t="shared" si="20"/>
        <v/>
      </c>
      <c r="Q354" s="173"/>
      <c r="R354" s="174"/>
      <c r="S354" s="175"/>
    </row>
    <row r="355" spans="1:19" ht="16.5" customHeight="1">
      <c r="A355" s="237"/>
      <c r="B355" s="238"/>
      <c r="C355" s="238"/>
      <c r="D355" s="210"/>
      <c r="E355" s="211"/>
      <c r="G355" s="58"/>
      <c r="H355" s="169"/>
      <c r="I355" s="170"/>
      <c r="J355" s="170"/>
      <c r="K355" s="171"/>
      <c r="L355" s="143"/>
      <c r="M355" s="57"/>
      <c r="N355" s="206"/>
      <c r="O355" s="207"/>
      <c r="P355" s="173" t="str">
        <f t="shared" si="20"/>
        <v/>
      </c>
      <c r="Q355" s="173"/>
      <c r="R355" s="174"/>
      <c r="S355" s="175"/>
    </row>
    <row r="356" spans="1:19" ht="16.5" customHeight="1">
      <c r="A356" s="208" t="s">
        <v>48</v>
      </c>
      <c r="B356" s="209"/>
      <c r="C356" s="209"/>
      <c r="D356" s="210" t="str">
        <f>IF(ISNUMBER(D352),IF(D352&gt;0,J371,""),"")</f>
        <v/>
      </c>
      <c r="E356" s="211"/>
      <c r="G356" s="58"/>
      <c r="H356" s="169"/>
      <c r="I356" s="170"/>
      <c r="J356" s="170"/>
      <c r="K356" s="171"/>
      <c r="L356" s="143"/>
      <c r="M356" s="57"/>
      <c r="N356" s="172"/>
      <c r="O356" s="172"/>
      <c r="P356" s="173" t="str">
        <f t="shared" si="20"/>
        <v/>
      </c>
      <c r="Q356" s="173"/>
      <c r="R356" s="174"/>
      <c r="S356" s="175"/>
    </row>
    <row r="357" spans="1:19" ht="16.5" customHeight="1">
      <c r="A357" s="208"/>
      <c r="B357" s="209"/>
      <c r="C357" s="209"/>
      <c r="D357" s="210"/>
      <c r="E357" s="211"/>
      <c r="G357" s="58"/>
      <c r="H357" s="169"/>
      <c r="I357" s="170"/>
      <c r="J357" s="170"/>
      <c r="K357" s="171"/>
      <c r="L357" s="143"/>
      <c r="M357" s="57"/>
      <c r="N357" s="172"/>
      <c r="O357" s="172"/>
      <c r="P357" s="173" t="str">
        <f t="shared" si="20"/>
        <v/>
      </c>
      <c r="Q357" s="173"/>
      <c r="R357" s="174"/>
      <c r="S357" s="175"/>
    </row>
    <row r="358" spans="1:19" ht="16.5" customHeight="1">
      <c r="A358" s="208" t="s">
        <v>56</v>
      </c>
      <c r="B358" s="209"/>
      <c r="C358" s="209"/>
      <c r="D358" s="210" t="str">
        <f>IFERROR(D352-D354-D356,"")</f>
        <v/>
      </c>
      <c r="E358" s="211"/>
      <c r="G358" s="58"/>
      <c r="H358" s="169"/>
      <c r="I358" s="170"/>
      <c r="J358" s="170"/>
      <c r="K358" s="171"/>
      <c r="L358" s="143"/>
      <c r="M358" s="57"/>
      <c r="N358" s="172"/>
      <c r="O358" s="172"/>
      <c r="P358" s="173" t="str">
        <f t="shared" si="20"/>
        <v/>
      </c>
      <c r="Q358" s="173"/>
      <c r="R358" s="174"/>
      <c r="S358" s="175"/>
    </row>
    <row r="359" spans="1:19" ht="16.5" customHeight="1" thickBot="1">
      <c r="A359" s="212"/>
      <c r="B359" s="213"/>
      <c r="C359" s="213"/>
      <c r="D359" s="214"/>
      <c r="E359" s="215"/>
      <c r="G359" s="58"/>
      <c r="H359" s="169"/>
      <c r="I359" s="170"/>
      <c r="J359" s="170"/>
      <c r="K359" s="171"/>
      <c r="L359" s="143"/>
      <c r="M359" s="57"/>
      <c r="N359" s="172"/>
      <c r="O359" s="172"/>
      <c r="P359" s="173" t="str">
        <f t="shared" si="20"/>
        <v/>
      </c>
      <c r="Q359" s="173"/>
      <c r="R359" s="174"/>
      <c r="S359" s="175"/>
    </row>
    <row r="360" spans="1:19" ht="16.5" customHeight="1" thickBot="1">
      <c r="A360" s="196" t="s">
        <v>116</v>
      </c>
      <c r="B360" s="196"/>
      <c r="C360" s="196"/>
      <c r="D360" s="196"/>
      <c r="E360" s="196"/>
      <c r="G360" s="58"/>
      <c r="H360" s="169"/>
      <c r="I360" s="170"/>
      <c r="J360" s="170"/>
      <c r="K360" s="171"/>
      <c r="L360" s="143"/>
      <c r="M360" s="57"/>
      <c r="N360" s="172"/>
      <c r="O360" s="172"/>
      <c r="P360" s="173" t="str">
        <f t="shared" si="20"/>
        <v/>
      </c>
      <c r="Q360" s="173"/>
      <c r="R360" s="174"/>
      <c r="S360" s="175"/>
    </row>
    <row r="361" spans="1:19" ht="16.5" customHeight="1" thickBot="1">
      <c r="A361" s="197" t="s">
        <v>34</v>
      </c>
      <c r="B361" s="198"/>
      <c r="C361" s="109" t="s">
        <v>35</v>
      </c>
      <c r="D361" s="110" t="s">
        <v>57</v>
      </c>
      <c r="E361" s="111" t="s">
        <v>58</v>
      </c>
      <c r="G361" s="58"/>
      <c r="H361" s="169"/>
      <c r="I361" s="170"/>
      <c r="J361" s="170"/>
      <c r="K361" s="171"/>
      <c r="L361" s="143"/>
      <c r="M361" s="57"/>
      <c r="N361" s="172"/>
      <c r="O361" s="172"/>
      <c r="P361" s="173" t="str">
        <f t="shared" si="20"/>
        <v/>
      </c>
      <c r="Q361" s="173"/>
      <c r="R361" s="174"/>
      <c r="S361" s="175"/>
    </row>
    <row r="362" spans="1:19" ht="16.5" customHeight="1">
      <c r="A362" s="202"/>
      <c r="B362" s="203"/>
      <c r="C362" s="112"/>
      <c r="D362" s="113"/>
      <c r="E362" s="114"/>
      <c r="G362" s="58"/>
      <c r="H362" s="169"/>
      <c r="I362" s="170"/>
      <c r="J362" s="170"/>
      <c r="K362" s="171"/>
      <c r="L362" s="143"/>
      <c r="M362" s="57"/>
      <c r="N362" s="172"/>
      <c r="O362" s="172"/>
      <c r="P362" s="173" t="str">
        <f t="shared" si="20"/>
        <v/>
      </c>
      <c r="Q362" s="173"/>
      <c r="R362" s="174"/>
      <c r="S362" s="175"/>
    </row>
    <row r="363" spans="1:19" ht="16.5" customHeight="1">
      <c r="A363" s="204"/>
      <c r="B363" s="205"/>
      <c r="C363" s="108"/>
      <c r="D363" s="115"/>
      <c r="E363" s="116"/>
      <c r="G363" s="58"/>
      <c r="H363" s="169"/>
      <c r="I363" s="170"/>
      <c r="J363" s="170"/>
      <c r="K363" s="171"/>
      <c r="L363" s="143"/>
      <c r="M363" s="57"/>
      <c r="N363" s="206"/>
      <c r="O363" s="207"/>
      <c r="P363" s="173" t="str">
        <f t="shared" si="20"/>
        <v/>
      </c>
      <c r="Q363" s="173"/>
      <c r="R363" s="174"/>
      <c r="S363" s="175"/>
    </row>
    <row r="364" spans="1:19" ht="16.5" customHeight="1">
      <c r="A364" s="204"/>
      <c r="B364" s="205"/>
      <c r="C364" s="108"/>
      <c r="D364" s="115"/>
      <c r="E364" s="116"/>
      <c r="G364" s="58"/>
      <c r="H364" s="169"/>
      <c r="I364" s="170"/>
      <c r="J364" s="170"/>
      <c r="K364" s="171"/>
      <c r="L364" s="143"/>
      <c r="M364" s="57"/>
      <c r="N364" s="172"/>
      <c r="O364" s="172"/>
      <c r="P364" s="173" t="str">
        <f t="shared" si="20"/>
        <v/>
      </c>
      <c r="Q364" s="173"/>
      <c r="R364" s="174"/>
      <c r="S364" s="175"/>
    </row>
    <row r="365" spans="1:19" ht="16.5" customHeight="1">
      <c r="A365" s="204"/>
      <c r="B365" s="205"/>
      <c r="C365" s="108"/>
      <c r="D365" s="115"/>
      <c r="E365" s="116"/>
      <c r="G365" s="58"/>
      <c r="H365" s="169"/>
      <c r="I365" s="170"/>
      <c r="J365" s="170"/>
      <c r="K365" s="171"/>
      <c r="L365" s="143"/>
      <c r="M365" s="57"/>
      <c r="N365" s="172"/>
      <c r="O365" s="172"/>
      <c r="P365" s="173" t="str">
        <f t="shared" si="20"/>
        <v/>
      </c>
      <c r="Q365" s="173"/>
      <c r="R365" s="174"/>
      <c r="S365" s="175"/>
    </row>
    <row r="366" spans="1:19" ht="16.5" customHeight="1" thickBot="1">
      <c r="A366" s="167"/>
      <c r="B366" s="168"/>
      <c r="C366" s="117"/>
      <c r="D366" s="118"/>
      <c r="E366" s="119"/>
      <c r="G366" s="58"/>
      <c r="H366" s="169"/>
      <c r="I366" s="170"/>
      <c r="J366" s="170"/>
      <c r="K366" s="171"/>
      <c r="L366" s="143"/>
      <c r="M366" s="57"/>
      <c r="N366" s="172"/>
      <c r="O366" s="172"/>
      <c r="P366" s="173" t="str">
        <f t="shared" si="20"/>
        <v/>
      </c>
      <c r="Q366" s="173"/>
      <c r="R366" s="174"/>
      <c r="S366" s="175"/>
    </row>
    <row r="367" spans="1:19" ht="16.5" customHeight="1">
      <c r="A367" s="176" t="s">
        <v>117</v>
      </c>
      <c r="B367" s="176"/>
      <c r="C367" s="176"/>
      <c r="D367" s="176"/>
      <c r="E367" s="176"/>
      <c r="G367" s="59"/>
      <c r="H367" s="177"/>
      <c r="I367" s="178"/>
      <c r="J367" s="178"/>
      <c r="K367" s="179"/>
      <c r="L367" s="144"/>
      <c r="M367" s="60"/>
      <c r="N367" s="180"/>
      <c r="O367" s="181"/>
      <c r="P367" s="173" t="str">
        <f t="shared" si="20"/>
        <v/>
      </c>
      <c r="Q367" s="173"/>
      <c r="R367" s="182"/>
      <c r="S367" s="183"/>
    </row>
    <row r="368" spans="1:19" ht="16.5" customHeight="1">
      <c r="A368" s="184" t="s">
        <v>95</v>
      </c>
      <c r="B368" s="185"/>
      <c r="C368" s="186" t="str">
        <f>_xlfn.CONCAT(基本情報入力!$C$10,"　",基本情報入力!$C$11)</f>
        <v>浦和銀行　本太支店</v>
      </c>
      <c r="D368" s="187"/>
      <c r="E368" s="188"/>
      <c r="G368" s="85"/>
      <c r="H368" s="83" t="s">
        <v>51</v>
      </c>
      <c r="I368" s="61"/>
      <c r="J368" s="189">
        <f>SUMIF(R350:S367,0.1,P350:Q367)</f>
        <v>0</v>
      </c>
      <c r="K368" s="189"/>
      <c r="L368" s="120"/>
      <c r="M368" s="121" t="s">
        <v>89</v>
      </c>
      <c r="N368" s="190">
        <f>IF($U$4="１－四捨五入",ROUND($J368*0.1,0),IF($U$4="２－切り捨て",ROUNDDOWN($J368*0.1,0),IF($U$4="３－切り上げ",ROUNDUP($J368*0.1,0),"端数処理方法を選択")))</f>
        <v>0</v>
      </c>
      <c r="O368" s="190"/>
      <c r="P368" s="62" t="s">
        <v>58</v>
      </c>
      <c r="Q368" s="191">
        <f>IF(N368="端数処理方法を選択","端数処理方法を選択",SUM(J368,N368))</f>
        <v>0</v>
      </c>
      <c r="R368" s="191"/>
      <c r="S368" s="192"/>
    </row>
    <row r="369" spans="1:19" ht="16.5" customHeight="1">
      <c r="A369" s="147" t="s">
        <v>94</v>
      </c>
      <c r="B369" s="148"/>
      <c r="C369" s="122" t="str">
        <f>基本情報入力!$C$12</f>
        <v>普通</v>
      </c>
      <c r="D369" s="193" t="str">
        <f>TEXT(基本情報入力!$C$13,"0000000")</f>
        <v>0008611</v>
      </c>
      <c r="E369" s="194"/>
      <c r="G369" s="86"/>
      <c r="H369" s="84" t="s">
        <v>42</v>
      </c>
      <c r="I369" s="63"/>
      <c r="J369" s="195">
        <f>SUMIF(R350:S367,0.08,P350:Q367)</f>
        <v>0</v>
      </c>
      <c r="K369" s="195"/>
      <c r="L369" s="123"/>
      <c r="M369" s="124" t="s">
        <v>89</v>
      </c>
      <c r="N369" s="199">
        <f>IF($U$4="１－四捨五入",ROUND($J369*0.08,0),IF($U$4="２－切り捨て",ROUNDDOWN($J369*0.08,0),IF($U$4="３－切り上げ",ROUNDUP($J369*0.08,0),"端数処理方法を選択")))</f>
        <v>0</v>
      </c>
      <c r="O369" s="199"/>
      <c r="P369" s="140" t="s">
        <v>58</v>
      </c>
      <c r="Q369" s="200">
        <f t="shared" ref="Q369:Q370" si="21">IF(N369="端数処理方法を選択","端数処理方法を選択",SUM(J369,N369))</f>
        <v>0</v>
      </c>
      <c r="R369" s="200"/>
      <c r="S369" s="201"/>
    </row>
    <row r="370" spans="1:19" ht="16.5" customHeight="1">
      <c r="A370" s="147" t="s">
        <v>92</v>
      </c>
      <c r="B370" s="148"/>
      <c r="C370" s="149" t="str">
        <f>_xlfn.CONCAT(基本情報入力!$C$14)</f>
        <v>日清商事株式会社</v>
      </c>
      <c r="D370" s="149"/>
      <c r="E370" s="150"/>
      <c r="G370" s="87"/>
      <c r="H370" s="139" t="s">
        <v>112</v>
      </c>
      <c r="I370" s="64"/>
      <c r="J370" s="151">
        <f>SUMIF(R350:S367,0,P350:Q367)</f>
        <v>0</v>
      </c>
      <c r="K370" s="151"/>
      <c r="L370" s="125"/>
      <c r="M370" s="126"/>
      <c r="N370" s="152" t="s">
        <v>113</v>
      </c>
      <c r="O370" s="152"/>
      <c r="P370" s="141"/>
      <c r="Q370" s="153">
        <f t="shared" si="21"/>
        <v>0</v>
      </c>
      <c r="R370" s="153"/>
      <c r="S370" s="154"/>
    </row>
    <row r="371" spans="1:19" ht="16.5" customHeight="1" thickBot="1">
      <c r="A371" s="155" t="s">
        <v>93</v>
      </c>
      <c r="B371" s="156"/>
      <c r="C371" s="157" t="str">
        <f>_xlfn.CONCAT(基本情報入力!$C$15)</f>
        <v>ニッセイショウジ（カ</v>
      </c>
      <c r="D371" s="157"/>
      <c r="E371" s="158"/>
      <c r="G371" s="127"/>
      <c r="H371" s="128" t="s">
        <v>90</v>
      </c>
      <c r="I371" s="129"/>
      <c r="J371" s="159">
        <f>SUM(J368:K370)</f>
        <v>0</v>
      </c>
      <c r="K371" s="159"/>
      <c r="L371" s="130"/>
      <c r="M371" s="129" t="s">
        <v>91</v>
      </c>
      <c r="N371" s="159">
        <f>SUM(N368:O370)</f>
        <v>0</v>
      </c>
      <c r="O371" s="159"/>
      <c r="P371" s="131" t="s">
        <v>114</v>
      </c>
      <c r="Q371" s="159">
        <f>SUM(Q368:S370)</f>
        <v>0</v>
      </c>
      <c r="R371" s="159"/>
      <c r="S371" s="160"/>
    </row>
    <row r="372" spans="1:19" ht="8.25" customHeight="1" thickTop="1">
      <c r="B372" s="132"/>
    </row>
    <row r="373" spans="1:19">
      <c r="I373" s="133"/>
      <c r="J373" s="134"/>
      <c r="K373" s="134"/>
      <c r="L373" s="135"/>
      <c r="M373" s="134"/>
      <c r="N373" s="134"/>
      <c r="O373" s="134"/>
      <c r="P373" s="134"/>
      <c r="Q373" s="134"/>
      <c r="R373" s="161"/>
      <c r="S373" s="162"/>
    </row>
    <row r="374" spans="1:19" ht="40.5" customHeight="1">
      <c r="A374" s="163" t="s">
        <v>40</v>
      </c>
      <c r="B374" s="163"/>
      <c r="C374" s="164"/>
      <c r="D374" s="164"/>
      <c r="E374" s="164"/>
      <c r="F374" s="164"/>
      <c r="G374" s="164"/>
      <c r="H374" s="164"/>
      <c r="I374" s="136"/>
      <c r="J374" s="137"/>
      <c r="K374" s="137"/>
      <c r="L374" s="137"/>
      <c r="M374" s="137"/>
      <c r="N374" s="137"/>
      <c r="O374" s="137"/>
      <c r="P374" s="137"/>
      <c r="Q374" s="137"/>
      <c r="R374" s="165"/>
      <c r="S374" s="166"/>
    </row>
    <row r="375" spans="1:19">
      <c r="A375" t="s">
        <v>16</v>
      </c>
      <c r="P375" s="88" t="s">
        <v>43</v>
      </c>
      <c r="Q375" s="239">
        <f>請求概要入力!$E$2</f>
        <v>45189</v>
      </c>
      <c r="R375" s="239"/>
      <c r="S375" s="239"/>
    </row>
    <row r="376" spans="1:19" ht="28.5">
      <c r="A376" s="240" t="s">
        <v>41</v>
      </c>
      <c r="B376" s="240"/>
      <c r="C376" s="240"/>
      <c r="D376" s="240"/>
      <c r="E376" s="240"/>
      <c r="F376" s="240"/>
      <c r="G376" s="240"/>
      <c r="H376" s="240"/>
      <c r="I376" s="240"/>
      <c r="J376" s="240"/>
      <c r="K376" s="240"/>
      <c r="L376" s="240"/>
      <c r="M376" s="240"/>
      <c r="N376" s="240"/>
      <c r="O376" s="240"/>
      <c r="P376" s="240"/>
      <c r="Q376" s="240"/>
      <c r="R376" s="240"/>
      <c r="S376" s="240"/>
    </row>
    <row r="377" spans="1:19" ht="18" customHeight="1">
      <c r="B377" s="241" t="s">
        <v>18</v>
      </c>
      <c r="C377" s="241"/>
      <c r="D377" s="241"/>
      <c r="L377" s="89"/>
      <c r="M377" s="90" t="s">
        <v>7</v>
      </c>
      <c r="N377" s="242" t="str">
        <f>_xlfn.CONCAT(基本情報入力!$C$2)</f>
        <v>埼玉県さいたま市浦和区本太１－９－△</v>
      </c>
      <c r="O377" s="242"/>
      <c r="P377" s="242"/>
      <c r="Q377" s="242"/>
      <c r="R377" s="242"/>
      <c r="S377" s="243"/>
    </row>
    <row r="378" spans="1:19" ht="18" customHeight="1">
      <c r="D378" s="92"/>
      <c r="F378" s="93"/>
      <c r="H378" s="94"/>
      <c r="I378" s="94"/>
      <c r="J378" s="94"/>
      <c r="L378" s="89"/>
      <c r="M378" s="95" t="s">
        <v>9</v>
      </c>
      <c r="N378" s="244" t="str">
        <f>_xlfn.CONCAT(基本情報入力!$C$3)</f>
        <v>日清商事株式会社</v>
      </c>
      <c r="O378" s="244"/>
      <c r="P378" s="244"/>
      <c r="Q378" s="244"/>
      <c r="R378" s="244"/>
      <c r="S378" s="245" t="s">
        <v>100</v>
      </c>
    </row>
    <row r="379" spans="1:19" ht="18" customHeight="1">
      <c r="B379" s="96" t="s">
        <v>30</v>
      </c>
      <c r="C379" s="97" t="str" cm="1">
        <f t="array" ref="C379">_xlfn.XLOOKUP((ROW()-5)/34+1,請求概要入力!$A:$A,IF(請求概要入力!$D:$D="","",請求概要入力!$D:$D),"")</f>
        <v/>
      </c>
      <c r="D379" s="92"/>
      <c r="E379" s="98" t="s">
        <v>17</v>
      </c>
      <c r="F379" s="246">
        <f>基本情報入力!$C$7</f>
        <v>8611</v>
      </c>
      <c r="G379" s="246"/>
      <c r="H379" s="99"/>
      <c r="I379" s="100"/>
      <c r="J379" s="100"/>
      <c r="K379" s="100"/>
      <c r="L379" s="101"/>
      <c r="M379" s="102"/>
      <c r="N379" s="247" t="str">
        <f>_xlfn.CONCAT(基本情報入力!$C$4)</f>
        <v>代表取締役　日清 太郎</v>
      </c>
      <c r="O379" s="247"/>
      <c r="P379" s="247"/>
      <c r="Q379" s="247"/>
      <c r="R379" s="247"/>
      <c r="S379" s="245"/>
    </row>
    <row r="380" spans="1:19" ht="18" customHeight="1">
      <c r="E380" s="93"/>
      <c r="F380" s="93"/>
      <c r="G380" s="93"/>
      <c r="H380" s="93"/>
      <c r="I380" s="93"/>
      <c r="J380" s="93"/>
      <c r="K380" s="103"/>
      <c r="L380" s="89"/>
      <c r="M380" s="95" t="s">
        <v>27</v>
      </c>
      <c r="N380" s="248" t="str">
        <f>_xlfn.CONCAT(基本情報入力!$C$5)</f>
        <v>048-885-861X</v>
      </c>
      <c r="O380" s="248"/>
      <c r="P380" s="142" t="s">
        <v>28</v>
      </c>
      <c r="Q380" s="248" t="str">
        <f>_xlfn.CONCAT(基本情報入力!$C$6)</f>
        <v>048-885-861X</v>
      </c>
      <c r="R380" s="248"/>
      <c r="S380" s="249"/>
    </row>
    <row r="381" spans="1:19" ht="18" customHeight="1">
      <c r="B381" s="96" t="s">
        <v>31</v>
      </c>
      <c r="C381" s="250" t="str" cm="1">
        <f t="array" ref="C381">_xlfn.XLOOKUP((ROW()-7)/34+1,請求概要入力!$A:$A,IF(請求概要入力!$E:$E="","",請求概要入力!$E:$E),"")</f>
        <v/>
      </c>
      <c r="D381" s="250"/>
      <c r="E381" s="250"/>
      <c r="F381" s="250"/>
      <c r="G381" s="250"/>
      <c r="H381" s="250"/>
      <c r="I381" s="250"/>
      <c r="J381" s="250"/>
      <c r="K381" s="250"/>
      <c r="L381" s="104"/>
      <c r="M381" s="105"/>
      <c r="N381" s="251" t="s">
        <v>59</v>
      </c>
      <c r="O381" s="251"/>
      <c r="P381" s="251" t="str">
        <f>_xlfn.CONCAT(基本情報入力!$C$8)</f>
        <v>T50300010025XX</v>
      </c>
      <c r="Q381" s="251"/>
      <c r="R381" s="251"/>
      <c r="S381" s="252"/>
    </row>
    <row r="382" spans="1:19" ht="8.25" customHeight="1" thickBot="1"/>
    <row r="383" spans="1:19" ht="15" customHeight="1" thickBot="1">
      <c r="A383" s="216" t="s">
        <v>115</v>
      </c>
      <c r="B383" s="216"/>
      <c r="C383" s="216"/>
      <c r="D383" s="216"/>
      <c r="E383" s="216"/>
      <c r="G383" s="106" t="s">
        <v>10</v>
      </c>
      <c r="H383" s="217" t="s">
        <v>36</v>
      </c>
      <c r="I383" s="218"/>
      <c r="J383" s="218"/>
      <c r="K383" s="219"/>
      <c r="L383" s="107" t="s">
        <v>37</v>
      </c>
      <c r="M383" s="107" t="s">
        <v>1</v>
      </c>
      <c r="N383" s="220" t="s">
        <v>38</v>
      </c>
      <c r="O383" s="220"/>
      <c r="P383" s="220" t="s">
        <v>39</v>
      </c>
      <c r="Q383" s="220"/>
      <c r="R383" s="221" t="s">
        <v>52</v>
      </c>
      <c r="S383" s="222"/>
    </row>
    <row r="384" spans="1:19" ht="16.5" customHeight="1">
      <c r="A384" s="223" t="s">
        <v>29</v>
      </c>
      <c r="B384" s="224"/>
      <c r="C384" s="224"/>
      <c r="D384" s="225" t="str" cm="1">
        <f t="array" ref="D384">_xlfn.XLOOKUP((ROW()-10)/34+1,請求概要入力!$A:$A,IF(請求概要入力!$F:$F="","",請求概要入力!$F:$F),"")</f>
        <v/>
      </c>
      <c r="E384" s="226" t="str">
        <f>IFERROR(IF(VLOOKUP(ROUNDUP(ROW(E384)/30,0),請求概要入力!$A$5:$G$24,3,FALSE)=0,"",VLOOKUP(ROUNDUP(ROW(E384)/30,0),請求概要入力!$A$5:$G$24,3,FALSE)),"")</f>
        <v/>
      </c>
      <c r="G384" s="54"/>
      <c r="H384" s="229"/>
      <c r="I384" s="230"/>
      <c r="J384" s="230"/>
      <c r="K384" s="231"/>
      <c r="L384" s="143"/>
      <c r="M384" s="55"/>
      <c r="N384" s="232"/>
      <c r="O384" s="232"/>
      <c r="P384" s="173" t="str">
        <f>IF((L384*N384)&lt;&gt;0,L384*N384,"")</f>
        <v/>
      </c>
      <c r="Q384" s="173"/>
      <c r="R384" s="233"/>
      <c r="S384" s="234"/>
    </row>
    <row r="385" spans="1:19" ht="16.5" customHeight="1">
      <c r="A385" s="208"/>
      <c r="B385" s="209"/>
      <c r="C385" s="209"/>
      <c r="D385" s="227" t="str">
        <f>IFERROR(IF(VLOOKUP(ROUNDUP(ROW(D385)/30,0),請求概要入力!$A$5:$G$24,3,FALSE)=0,"",VLOOKUP(ROUNDUP(ROW(D385)/30,0),請求概要入力!$A$5:$G$24,3,FALSE)),"")</f>
        <v/>
      </c>
      <c r="E385" s="228" t="str">
        <f>IFERROR(IF(VLOOKUP(ROUNDUP(ROW(E385)/30,0),請求概要入力!$A$5:$G$24,3,FALSE)=0,"",VLOOKUP(ROUNDUP(ROW(E385)/30,0),請求概要入力!$A$5:$G$24,3,FALSE)),"")</f>
        <v/>
      </c>
      <c r="G385" s="56"/>
      <c r="H385" s="169"/>
      <c r="I385" s="170"/>
      <c r="J385" s="170"/>
      <c r="K385" s="171"/>
      <c r="L385" s="143"/>
      <c r="M385" s="57"/>
      <c r="N385" s="172"/>
      <c r="O385" s="172"/>
      <c r="P385" s="173" t="str">
        <f t="shared" ref="P385:P401" si="22">IF((L385*N385)&lt;&gt;0,L385*N385,"")</f>
        <v/>
      </c>
      <c r="Q385" s="173"/>
      <c r="R385" s="174"/>
      <c r="S385" s="175"/>
    </row>
    <row r="386" spans="1:19" ht="16.5" customHeight="1">
      <c r="A386" s="208" t="s">
        <v>45</v>
      </c>
      <c r="B386" s="209"/>
      <c r="C386" s="209"/>
      <c r="D386" s="235" t="str" cm="1">
        <f t="array" ref="D386">_xlfn.XLOOKUP((ROW()-12)/34+1,請求概要入力!$A:$A,IF(請求概要入力!$G:$G="","",請求概要入力!$G:$G),"")</f>
        <v/>
      </c>
      <c r="E386" s="236" t="str">
        <f>IFERROR(IF(VLOOKUP(ROUNDUP(ROW(E386)/30,0),請求概要入力!$A$5:$G$24,3,FALSE)=0,"",VLOOKUP(ROUNDUP(ROW(E386)/30,0),請求概要入力!$A$5:$G$24,3,FALSE)),"")</f>
        <v/>
      </c>
      <c r="G386" s="58"/>
      <c r="H386" s="169"/>
      <c r="I386" s="170"/>
      <c r="J386" s="170"/>
      <c r="K386" s="171"/>
      <c r="L386" s="143"/>
      <c r="M386" s="55"/>
      <c r="N386" s="232"/>
      <c r="O386" s="232"/>
      <c r="P386" s="173" t="str">
        <f t="shared" si="22"/>
        <v/>
      </c>
      <c r="Q386" s="173"/>
      <c r="R386" s="174"/>
      <c r="S386" s="175"/>
    </row>
    <row r="387" spans="1:19" ht="16.5" customHeight="1">
      <c r="A387" s="208"/>
      <c r="B387" s="209"/>
      <c r="C387" s="209"/>
      <c r="D387" s="235" t="str">
        <f>IFERROR(IF(VLOOKUP(ROUNDUP(ROW(D387)/30,0),請求概要入力!$A$5:$G$24,3,FALSE)=0,"",VLOOKUP(ROUNDUP(ROW(D387)/30,0),請求概要入力!$A$5:$G$24,3,FALSE)),"")</f>
        <v/>
      </c>
      <c r="E387" s="236" t="str">
        <f>IFERROR(IF(VLOOKUP(ROUNDUP(ROW(E387)/30,0),請求概要入力!$A$5:$G$24,3,FALSE)=0,"",VLOOKUP(ROUNDUP(ROW(E387)/30,0),請求概要入力!$A$5:$G$24,3,FALSE)),"")</f>
        <v/>
      </c>
      <c r="G387" s="58"/>
      <c r="H387" s="169"/>
      <c r="I387" s="170"/>
      <c r="J387" s="170"/>
      <c r="K387" s="171"/>
      <c r="L387" s="143"/>
      <c r="M387" s="57"/>
      <c r="N387" s="172"/>
      <c r="O387" s="172"/>
      <c r="P387" s="173" t="str">
        <f t="shared" si="22"/>
        <v/>
      </c>
      <c r="Q387" s="173"/>
      <c r="R387" s="174"/>
      <c r="S387" s="175"/>
    </row>
    <row r="388" spans="1:19" ht="16.5" customHeight="1">
      <c r="A388" s="237" t="s">
        <v>47</v>
      </c>
      <c r="B388" s="238"/>
      <c r="C388" s="238"/>
      <c r="D388" s="210" t="str" cm="1">
        <f t="array" ref="D388">IF(ISNUMBER(D386),IF(D386&gt;0,IF(_xlfn.XLOOKUP((ROW()-14)/34+1,請求概要入力!$A:$A,IF(請求概要入力!$H:$H="","",請求概要入力!$H:$H),"")="",0,_xlfn.XLOOKUP((ROW()-14)/34+1,請求概要入力!$A:$A,IF(請求概要入力!$H:$H="","",請求概要入力!$H:$H),"")),""),"")</f>
        <v/>
      </c>
      <c r="E388" s="211"/>
      <c r="G388" s="58"/>
      <c r="H388" s="169"/>
      <c r="I388" s="170"/>
      <c r="J388" s="170"/>
      <c r="K388" s="171"/>
      <c r="L388" s="143"/>
      <c r="M388" s="55"/>
      <c r="N388" s="206"/>
      <c r="O388" s="207"/>
      <c r="P388" s="173" t="str">
        <f t="shared" si="22"/>
        <v/>
      </c>
      <c r="Q388" s="173"/>
      <c r="R388" s="174"/>
      <c r="S388" s="175"/>
    </row>
    <row r="389" spans="1:19" ht="16.5" customHeight="1">
      <c r="A389" s="237"/>
      <c r="B389" s="238"/>
      <c r="C389" s="238"/>
      <c r="D389" s="210"/>
      <c r="E389" s="211"/>
      <c r="G389" s="58"/>
      <c r="H389" s="169"/>
      <c r="I389" s="170"/>
      <c r="J389" s="170"/>
      <c r="K389" s="171"/>
      <c r="L389" s="143"/>
      <c r="M389" s="57"/>
      <c r="N389" s="206"/>
      <c r="O389" s="207"/>
      <c r="P389" s="173" t="str">
        <f t="shared" si="22"/>
        <v/>
      </c>
      <c r="Q389" s="173"/>
      <c r="R389" s="174"/>
      <c r="S389" s="175"/>
    </row>
    <row r="390" spans="1:19" ht="16.5" customHeight="1">
      <c r="A390" s="208" t="s">
        <v>48</v>
      </c>
      <c r="B390" s="209"/>
      <c r="C390" s="209"/>
      <c r="D390" s="210" t="str">
        <f>IF(ISNUMBER(D386),IF(D386&gt;0,J405,""),"")</f>
        <v/>
      </c>
      <c r="E390" s="211"/>
      <c r="G390" s="58"/>
      <c r="H390" s="169"/>
      <c r="I390" s="170"/>
      <c r="J390" s="170"/>
      <c r="K390" s="171"/>
      <c r="L390" s="143"/>
      <c r="M390" s="57"/>
      <c r="N390" s="172"/>
      <c r="O390" s="172"/>
      <c r="P390" s="173" t="str">
        <f t="shared" si="22"/>
        <v/>
      </c>
      <c r="Q390" s="173"/>
      <c r="R390" s="174"/>
      <c r="S390" s="175"/>
    </row>
    <row r="391" spans="1:19" ht="16.5" customHeight="1">
      <c r="A391" s="208"/>
      <c r="B391" s="209"/>
      <c r="C391" s="209"/>
      <c r="D391" s="210"/>
      <c r="E391" s="211"/>
      <c r="G391" s="58"/>
      <c r="H391" s="169"/>
      <c r="I391" s="170"/>
      <c r="J391" s="170"/>
      <c r="K391" s="171"/>
      <c r="L391" s="143"/>
      <c r="M391" s="57"/>
      <c r="N391" s="172"/>
      <c r="O391" s="172"/>
      <c r="P391" s="173" t="str">
        <f t="shared" si="22"/>
        <v/>
      </c>
      <c r="Q391" s="173"/>
      <c r="R391" s="174"/>
      <c r="S391" s="175"/>
    </row>
    <row r="392" spans="1:19" ht="16.5" customHeight="1">
      <c r="A392" s="208" t="s">
        <v>56</v>
      </c>
      <c r="B392" s="209"/>
      <c r="C392" s="209"/>
      <c r="D392" s="210" t="str">
        <f>IFERROR(D386-D388-D390,"")</f>
        <v/>
      </c>
      <c r="E392" s="211"/>
      <c r="G392" s="58"/>
      <c r="H392" s="169"/>
      <c r="I392" s="170"/>
      <c r="J392" s="170"/>
      <c r="K392" s="171"/>
      <c r="L392" s="143"/>
      <c r="M392" s="57"/>
      <c r="N392" s="172"/>
      <c r="O392" s="172"/>
      <c r="P392" s="173" t="str">
        <f t="shared" si="22"/>
        <v/>
      </c>
      <c r="Q392" s="173"/>
      <c r="R392" s="174"/>
      <c r="S392" s="175"/>
    </row>
    <row r="393" spans="1:19" ht="16.5" customHeight="1" thickBot="1">
      <c r="A393" s="212"/>
      <c r="B393" s="213"/>
      <c r="C393" s="213"/>
      <c r="D393" s="214"/>
      <c r="E393" s="215"/>
      <c r="G393" s="58"/>
      <c r="H393" s="169"/>
      <c r="I393" s="170"/>
      <c r="J393" s="170"/>
      <c r="K393" s="171"/>
      <c r="L393" s="143"/>
      <c r="M393" s="57"/>
      <c r="N393" s="172"/>
      <c r="O393" s="172"/>
      <c r="P393" s="173" t="str">
        <f t="shared" si="22"/>
        <v/>
      </c>
      <c r="Q393" s="173"/>
      <c r="R393" s="174"/>
      <c r="S393" s="175"/>
    </row>
    <row r="394" spans="1:19" ht="16.5" customHeight="1" thickBot="1">
      <c r="A394" s="196" t="s">
        <v>116</v>
      </c>
      <c r="B394" s="196"/>
      <c r="C394" s="196"/>
      <c r="D394" s="196"/>
      <c r="E394" s="196"/>
      <c r="G394" s="58"/>
      <c r="H394" s="169"/>
      <c r="I394" s="170"/>
      <c r="J394" s="170"/>
      <c r="K394" s="171"/>
      <c r="L394" s="143"/>
      <c r="M394" s="57"/>
      <c r="N394" s="172"/>
      <c r="O394" s="172"/>
      <c r="P394" s="173" t="str">
        <f t="shared" si="22"/>
        <v/>
      </c>
      <c r="Q394" s="173"/>
      <c r="R394" s="174"/>
      <c r="S394" s="175"/>
    </row>
    <row r="395" spans="1:19" ht="16.5" customHeight="1" thickBot="1">
      <c r="A395" s="197" t="s">
        <v>34</v>
      </c>
      <c r="B395" s="198"/>
      <c r="C395" s="109" t="s">
        <v>35</v>
      </c>
      <c r="D395" s="110" t="s">
        <v>57</v>
      </c>
      <c r="E395" s="111" t="s">
        <v>58</v>
      </c>
      <c r="G395" s="58"/>
      <c r="H395" s="169"/>
      <c r="I395" s="170"/>
      <c r="J395" s="170"/>
      <c r="K395" s="171"/>
      <c r="L395" s="143"/>
      <c r="M395" s="57"/>
      <c r="N395" s="172"/>
      <c r="O395" s="172"/>
      <c r="P395" s="173" t="str">
        <f t="shared" si="22"/>
        <v/>
      </c>
      <c r="Q395" s="173"/>
      <c r="R395" s="174"/>
      <c r="S395" s="175"/>
    </row>
    <row r="396" spans="1:19" ht="16.5" customHeight="1">
      <c r="A396" s="202"/>
      <c r="B396" s="203"/>
      <c r="C396" s="112"/>
      <c r="D396" s="113"/>
      <c r="E396" s="114"/>
      <c r="G396" s="58"/>
      <c r="H396" s="169"/>
      <c r="I396" s="170"/>
      <c r="J396" s="170"/>
      <c r="K396" s="171"/>
      <c r="L396" s="143"/>
      <c r="M396" s="57"/>
      <c r="N396" s="172"/>
      <c r="O396" s="172"/>
      <c r="P396" s="173" t="str">
        <f t="shared" si="22"/>
        <v/>
      </c>
      <c r="Q396" s="173"/>
      <c r="R396" s="174"/>
      <c r="S396" s="175"/>
    </row>
    <row r="397" spans="1:19" ht="16.5" customHeight="1">
      <c r="A397" s="204"/>
      <c r="B397" s="205"/>
      <c r="C397" s="108"/>
      <c r="D397" s="115"/>
      <c r="E397" s="116"/>
      <c r="G397" s="58"/>
      <c r="H397" s="169"/>
      <c r="I397" s="170"/>
      <c r="J397" s="170"/>
      <c r="K397" s="171"/>
      <c r="L397" s="143"/>
      <c r="M397" s="57"/>
      <c r="N397" s="206"/>
      <c r="O397" s="207"/>
      <c r="P397" s="173" t="str">
        <f t="shared" si="22"/>
        <v/>
      </c>
      <c r="Q397" s="173"/>
      <c r="R397" s="174"/>
      <c r="S397" s="175"/>
    </row>
    <row r="398" spans="1:19" ht="16.5" customHeight="1">
      <c r="A398" s="204"/>
      <c r="B398" s="205"/>
      <c r="C398" s="108"/>
      <c r="D398" s="115"/>
      <c r="E398" s="116"/>
      <c r="G398" s="58"/>
      <c r="H398" s="169"/>
      <c r="I398" s="170"/>
      <c r="J398" s="170"/>
      <c r="K398" s="171"/>
      <c r="L398" s="143"/>
      <c r="M398" s="57"/>
      <c r="N398" s="172"/>
      <c r="O398" s="172"/>
      <c r="P398" s="173" t="str">
        <f t="shared" si="22"/>
        <v/>
      </c>
      <c r="Q398" s="173"/>
      <c r="R398" s="174"/>
      <c r="S398" s="175"/>
    </row>
    <row r="399" spans="1:19" ht="16.5" customHeight="1">
      <c r="A399" s="204"/>
      <c r="B399" s="205"/>
      <c r="C399" s="108"/>
      <c r="D399" s="115"/>
      <c r="E399" s="116"/>
      <c r="G399" s="58"/>
      <c r="H399" s="169"/>
      <c r="I399" s="170"/>
      <c r="J399" s="170"/>
      <c r="K399" s="171"/>
      <c r="L399" s="143"/>
      <c r="M399" s="57"/>
      <c r="N399" s="172"/>
      <c r="O399" s="172"/>
      <c r="P399" s="173" t="str">
        <f t="shared" si="22"/>
        <v/>
      </c>
      <c r="Q399" s="173"/>
      <c r="R399" s="174"/>
      <c r="S399" s="175"/>
    </row>
    <row r="400" spans="1:19" ht="16.5" customHeight="1" thickBot="1">
      <c r="A400" s="167"/>
      <c r="B400" s="168"/>
      <c r="C400" s="117"/>
      <c r="D400" s="118"/>
      <c r="E400" s="119"/>
      <c r="G400" s="58"/>
      <c r="H400" s="169"/>
      <c r="I400" s="170"/>
      <c r="J400" s="170"/>
      <c r="K400" s="171"/>
      <c r="L400" s="143"/>
      <c r="M400" s="57"/>
      <c r="N400" s="172"/>
      <c r="O400" s="172"/>
      <c r="P400" s="173" t="str">
        <f t="shared" si="22"/>
        <v/>
      </c>
      <c r="Q400" s="173"/>
      <c r="R400" s="174"/>
      <c r="S400" s="175"/>
    </row>
    <row r="401" spans="1:19" ht="16.5" customHeight="1">
      <c r="A401" s="176" t="s">
        <v>117</v>
      </c>
      <c r="B401" s="176"/>
      <c r="C401" s="176"/>
      <c r="D401" s="176"/>
      <c r="E401" s="176"/>
      <c r="G401" s="59"/>
      <c r="H401" s="177"/>
      <c r="I401" s="178"/>
      <c r="J401" s="178"/>
      <c r="K401" s="179"/>
      <c r="L401" s="144"/>
      <c r="M401" s="60"/>
      <c r="N401" s="180"/>
      <c r="O401" s="181"/>
      <c r="P401" s="173" t="str">
        <f t="shared" si="22"/>
        <v/>
      </c>
      <c r="Q401" s="173"/>
      <c r="R401" s="182"/>
      <c r="S401" s="183"/>
    </row>
    <row r="402" spans="1:19" ht="16.5" customHeight="1">
      <c r="A402" s="184" t="s">
        <v>95</v>
      </c>
      <c r="B402" s="185"/>
      <c r="C402" s="186" t="str">
        <f>_xlfn.CONCAT(基本情報入力!$C$10,"　",基本情報入力!$C$11)</f>
        <v>浦和銀行　本太支店</v>
      </c>
      <c r="D402" s="187"/>
      <c r="E402" s="188"/>
      <c r="G402" s="85"/>
      <c r="H402" s="83" t="s">
        <v>51</v>
      </c>
      <c r="I402" s="61"/>
      <c r="J402" s="189">
        <f>SUMIF(R384:S401,0.1,P384:Q401)</f>
        <v>0</v>
      </c>
      <c r="K402" s="189"/>
      <c r="L402" s="120"/>
      <c r="M402" s="121" t="s">
        <v>89</v>
      </c>
      <c r="N402" s="190">
        <f>IF($U$4="１－四捨五入",ROUND($J402*0.1,0),IF($U$4="２－切り捨て",ROUNDDOWN($J402*0.1,0),IF($U$4="３－切り上げ",ROUNDUP($J402*0.1,0),"端数処理方法を選択")))</f>
        <v>0</v>
      </c>
      <c r="O402" s="190"/>
      <c r="P402" s="62" t="s">
        <v>58</v>
      </c>
      <c r="Q402" s="191">
        <f>IF(N402="端数処理方法を選択","端数処理方法を選択",SUM(J402,N402))</f>
        <v>0</v>
      </c>
      <c r="R402" s="191"/>
      <c r="S402" s="192"/>
    </row>
    <row r="403" spans="1:19" ht="16.5" customHeight="1">
      <c r="A403" s="147" t="s">
        <v>94</v>
      </c>
      <c r="B403" s="148"/>
      <c r="C403" s="122" t="str">
        <f>基本情報入力!$C$12</f>
        <v>普通</v>
      </c>
      <c r="D403" s="193" t="str">
        <f>TEXT(基本情報入力!$C$13,"0000000")</f>
        <v>0008611</v>
      </c>
      <c r="E403" s="194"/>
      <c r="G403" s="86"/>
      <c r="H403" s="84" t="s">
        <v>42</v>
      </c>
      <c r="I403" s="63"/>
      <c r="J403" s="195">
        <f>SUMIF(R384:S401,0.08,P384:Q401)</f>
        <v>0</v>
      </c>
      <c r="K403" s="195"/>
      <c r="L403" s="123"/>
      <c r="M403" s="124" t="s">
        <v>89</v>
      </c>
      <c r="N403" s="199">
        <f>IF($U$4="１－四捨五入",ROUND($J403*0.08,0),IF($U$4="２－切り捨て",ROUNDDOWN($J403*0.08,0),IF($U$4="３－切り上げ",ROUNDUP($J403*0.08,0),"端数処理方法を選択")))</f>
        <v>0</v>
      </c>
      <c r="O403" s="199"/>
      <c r="P403" s="140" t="s">
        <v>58</v>
      </c>
      <c r="Q403" s="200">
        <f t="shared" ref="Q403:Q404" si="23">IF(N403="端数処理方法を選択","端数処理方法を選択",SUM(J403,N403))</f>
        <v>0</v>
      </c>
      <c r="R403" s="200"/>
      <c r="S403" s="201"/>
    </row>
    <row r="404" spans="1:19" ht="16.5" customHeight="1">
      <c r="A404" s="147" t="s">
        <v>92</v>
      </c>
      <c r="B404" s="148"/>
      <c r="C404" s="149" t="str">
        <f>_xlfn.CONCAT(基本情報入力!$C$14)</f>
        <v>日清商事株式会社</v>
      </c>
      <c r="D404" s="149"/>
      <c r="E404" s="150"/>
      <c r="G404" s="87"/>
      <c r="H404" s="139" t="s">
        <v>112</v>
      </c>
      <c r="I404" s="64"/>
      <c r="J404" s="151">
        <f>SUMIF(R384:S401,0,P384:Q401)</f>
        <v>0</v>
      </c>
      <c r="K404" s="151"/>
      <c r="L404" s="125"/>
      <c r="M404" s="126"/>
      <c r="N404" s="152" t="s">
        <v>113</v>
      </c>
      <c r="O404" s="152"/>
      <c r="P404" s="141"/>
      <c r="Q404" s="153">
        <f t="shared" si="23"/>
        <v>0</v>
      </c>
      <c r="R404" s="153"/>
      <c r="S404" s="154"/>
    </row>
    <row r="405" spans="1:19" ht="16.5" customHeight="1" thickBot="1">
      <c r="A405" s="155" t="s">
        <v>93</v>
      </c>
      <c r="B405" s="156"/>
      <c r="C405" s="157" t="str">
        <f>_xlfn.CONCAT(基本情報入力!$C$15)</f>
        <v>ニッセイショウジ（カ</v>
      </c>
      <c r="D405" s="157"/>
      <c r="E405" s="158"/>
      <c r="G405" s="127"/>
      <c r="H405" s="128" t="s">
        <v>90</v>
      </c>
      <c r="I405" s="129"/>
      <c r="J405" s="159">
        <f>SUM(J402:K404)</f>
        <v>0</v>
      </c>
      <c r="K405" s="159"/>
      <c r="L405" s="130"/>
      <c r="M405" s="129" t="s">
        <v>91</v>
      </c>
      <c r="N405" s="159">
        <f>SUM(N402:O404)</f>
        <v>0</v>
      </c>
      <c r="O405" s="159"/>
      <c r="P405" s="131" t="s">
        <v>114</v>
      </c>
      <c r="Q405" s="159">
        <f>SUM(Q402:S404)</f>
        <v>0</v>
      </c>
      <c r="R405" s="159"/>
      <c r="S405" s="160"/>
    </row>
    <row r="406" spans="1:19" ht="8.25" customHeight="1" thickTop="1">
      <c r="B406" s="132"/>
    </row>
    <row r="407" spans="1:19">
      <c r="I407" s="133"/>
      <c r="J407" s="134"/>
      <c r="K407" s="134"/>
      <c r="L407" s="135"/>
      <c r="M407" s="134"/>
      <c r="N407" s="134"/>
      <c r="O407" s="134"/>
      <c r="P407" s="134"/>
      <c r="Q407" s="134"/>
      <c r="R407" s="161"/>
      <c r="S407" s="162"/>
    </row>
    <row r="408" spans="1:19" ht="40.5" customHeight="1">
      <c r="A408" s="163" t="s">
        <v>40</v>
      </c>
      <c r="B408" s="163"/>
      <c r="C408" s="164"/>
      <c r="D408" s="164"/>
      <c r="E408" s="164"/>
      <c r="F408" s="164"/>
      <c r="G408" s="164"/>
      <c r="H408" s="164"/>
      <c r="I408" s="136"/>
      <c r="J408" s="137"/>
      <c r="K408" s="137"/>
      <c r="L408" s="137"/>
      <c r="M408" s="137"/>
      <c r="N408" s="137"/>
      <c r="O408" s="137"/>
      <c r="P408" s="137"/>
      <c r="Q408" s="137"/>
      <c r="R408" s="165"/>
      <c r="S408" s="166"/>
    </row>
    <row r="409" spans="1:19">
      <c r="A409" t="s">
        <v>16</v>
      </c>
      <c r="P409" s="88" t="s">
        <v>43</v>
      </c>
      <c r="Q409" s="239">
        <f>請求概要入力!$E$2</f>
        <v>45189</v>
      </c>
      <c r="R409" s="239"/>
      <c r="S409" s="239"/>
    </row>
    <row r="410" spans="1:19" ht="28.5">
      <c r="A410" s="240" t="s">
        <v>41</v>
      </c>
      <c r="B410" s="240"/>
      <c r="C410" s="240"/>
      <c r="D410" s="240"/>
      <c r="E410" s="240"/>
      <c r="F410" s="240"/>
      <c r="G410" s="240"/>
      <c r="H410" s="240"/>
      <c r="I410" s="240"/>
      <c r="J410" s="240"/>
      <c r="K410" s="240"/>
      <c r="L410" s="240"/>
      <c r="M410" s="240"/>
      <c r="N410" s="240"/>
      <c r="O410" s="240"/>
      <c r="P410" s="240"/>
      <c r="Q410" s="240"/>
      <c r="R410" s="240"/>
      <c r="S410" s="240"/>
    </row>
    <row r="411" spans="1:19" ht="18" customHeight="1">
      <c r="B411" s="241" t="s">
        <v>18</v>
      </c>
      <c r="C411" s="241"/>
      <c r="D411" s="241"/>
      <c r="L411" s="89"/>
      <c r="M411" s="90" t="s">
        <v>7</v>
      </c>
      <c r="N411" s="242" t="str">
        <f>_xlfn.CONCAT(基本情報入力!$C$2)</f>
        <v>埼玉県さいたま市浦和区本太１－９－△</v>
      </c>
      <c r="O411" s="242"/>
      <c r="P411" s="242"/>
      <c r="Q411" s="242"/>
      <c r="R411" s="242"/>
      <c r="S411" s="243"/>
    </row>
    <row r="412" spans="1:19" ht="18" customHeight="1">
      <c r="D412" s="92"/>
      <c r="F412" s="93"/>
      <c r="H412" s="94"/>
      <c r="I412" s="94"/>
      <c r="J412" s="94"/>
      <c r="L412" s="89"/>
      <c r="M412" s="95" t="s">
        <v>9</v>
      </c>
      <c r="N412" s="244" t="str">
        <f>_xlfn.CONCAT(基本情報入力!$C$3)</f>
        <v>日清商事株式会社</v>
      </c>
      <c r="O412" s="244"/>
      <c r="P412" s="244"/>
      <c r="Q412" s="244"/>
      <c r="R412" s="244"/>
      <c r="S412" s="245" t="s">
        <v>100</v>
      </c>
    </row>
    <row r="413" spans="1:19" ht="18" customHeight="1">
      <c r="B413" s="96" t="s">
        <v>30</v>
      </c>
      <c r="C413" s="97" t="str" cm="1">
        <f t="array" ref="C413">_xlfn.XLOOKUP((ROW()-5)/34+1,請求概要入力!$A:$A,IF(請求概要入力!$D:$D="","",請求概要入力!$D:$D),"")</f>
        <v/>
      </c>
      <c r="D413" s="92"/>
      <c r="E413" s="98" t="s">
        <v>17</v>
      </c>
      <c r="F413" s="246">
        <f>基本情報入力!$C$7</f>
        <v>8611</v>
      </c>
      <c r="G413" s="246"/>
      <c r="H413" s="99"/>
      <c r="I413" s="100"/>
      <c r="J413" s="100"/>
      <c r="K413" s="100"/>
      <c r="L413" s="101"/>
      <c r="M413" s="102"/>
      <c r="N413" s="247" t="str">
        <f>_xlfn.CONCAT(基本情報入力!$C$4)</f>
        <v>代表取締役　日清 太郎</v>
      </c>
      <c r="O413" s="247"/>
      <c r="P413" s="247"/>
      <c r="Q413" s="247"/>
      <c r="R413" s="247"/>
      <c r="S413" s="245"/>
    </row>
    <row r="414" spans="1:19" ht="18" customHeight="1">
      <c r="E414" s="93"/>
      <c r="F414" s="93"/>
      <c r="G414" s="93"/>
      <c r="H414" s="93"/>
      <c r="I414" s="93"/>
      <c r="J414" s="93"/>
      <c r="K414" s="103"/>
      <c r="L414" s="89"/>
      <c r="M414" s="95" t="s">
        <v>27</v>
      </c>
      <c r="N414" s="248" t="str">
        <f>_xlfn.CONCAT(基本情報入力!$C$5)</f>
        <v>048-885-861X</v>
      </c>
      <c r="O414" s="248"/>
      <c r="P414" s="142" t="s">
        <v>28</v>
      </c>
      <c r="Q414" s="248" t="str">
        <f>_xlfn.CONCAT(基本情報入力!$C$6)</f>
        <v>048-885-861X</v>
      </c>
      <c r="R414" s="248"/>
      <c r="S414" s="249"/>
    </row>
    <row r="415" spans="1:19" ht="18" customHeight="1">
      <c r="B415" s="96" t="s">
        <v>31</v>
      </c>
      <c r="C415" s="250" t="str" cm="1">
        <f t="array" ref="C415">_xlfn.XLOOKUP((ROW()-7)/34+1,請求概要入力!$A:$A,IF(請求概要入力!$E:$E="","",請求概要入力!$E:$E),"")</f>
        <v/>
      </c>
      <c r="D415" s="250"/>
      <c r="E415" s="250"/>
      <c r="F415" s="250"/>
      <c r="G415" s="250"/>
      <c r="H415" s="250"/>
      <c r="I415" s="250"/>
      <c r="J415" s="250"/>
      <c r="K415" s="250"/>
      <c r="L415" s="104"/>
      <c r="M415" s="105"/>
      <c r="N415" s="251" t="s">
        <v>59</v>
      </c>
      <c r="O415" s="251"/>
      <c r="P415" s="251" t="str">
        <f>_xlfn.CONCAT(基本情報入力!$C$8)</f>
        <v>T50300010025XX</v>
      </c>
      <c r="Q415" s="251"/>
      <c r="R415" s="251"/>
      <c r="S415" s="252"/>
    </row>
    <row r="416" spans="1:19" ht="8.25" customHeight="1" thickBot="1"/>
    <row r="417" spans="1:19" ht="15" customHeight="1" thickBot="1">
      <c r="A417" s="216" t="s">
        <v>115</v>
      </c>
      <c r="B417" s="216"/>
      <c r="C417" s="216"/>
      <c r="D417" s="216"/>
      <c r="E417" s="216"/>
      <c r="G417" s="106" t="s">
        <v>10</v>
      </c>
      <c r="H417" s="217" t="s">
        <v>36</v>
      </c>
      <c r="I417" s="218"/>
      <c r="J417" s="218"/>
      <c r="K417" s="219"/>
      <c r="L417" s="107" t="s">
        <v>37</v>
      </c>
      <c r="M417" s="107" t="s">
        <v>1</v>
      </c>
      <c r="N417" s="220" t="s">
        <v>38</v>
      </c>
      <c r="O417" s="220"/>
      <c r="P417" s="220" t="s">
        <v>39</v>
      </c>
      <c r="Q417" s="220"/>
      <c r="R417" s="221" t="s">
        <v>52</v>
      </c>
      <c r="S417" s="222"/>
    </row>
    <row r="418" spans="1:19" ht="16.5" customHeight="1">
      <c r="A418" s="223" t="s">
        <v>29</v>
      </c>
      <c r="B418" s="224"/>
      <c r="C418" s="224"/>
      <c r="D418" s="225" t="str" cm="1">
        <f t="array" ref="D418">_xlfn.XLOOKUP((ROW()-10)/34+1,請求概要入力!$A:$A,IF(請求概要入力!$F:$F="","",請求概要入力!$F:$F),"")</f>
        <v/>
      </c>
      <c r="E418" s="226" t="str">
        <f>IFERROR(IF(VLOOKUP(ROUNDUP(ROW(E418)/30,0),請求概要入力!$A$5:$G$24,3,FALSE)=0,"",VLOOKUP(ROUNDUP(ROW(E418)/30,0),請求概要入力!$A$5:$G$24,3,FALSE)),"")</f>
        <v/>
      </c>
      <c r="G418" s="54"/>
      <c r="H418" s="229"/>
      <c r="I418" s="230"/>
      <c r="J418" s="230"/>
      <c r="K418" s="231"/>
      <c r="L418" s="143"/>
      <c r="M418" s="55"/>
      <c r="N418" s="232"/>
      <c r="O418" s="232"/>
      <c r="P418" s="173" t="str">
        <f>IF((L418*N418)&lt;&gt;0,L418*N418,"")</f>
        <v/>
      </c>
      <c r="Q418" s="173"/>
      <c r="R418" s="233"/>
      <c r="S418" s="234"/>
    </row>
    <row r="419" spans="1:19" ht="16.5" customHeight="1">
      <c r="A419" s="208"/>
      <c r="B419" s="209"/>
      <c r="C419" s="209"/>
      <c r="D419" s="227" t="str">
        <f>IFERROR(IF(VLOOKUP(ROUNDUP(ROW(D419)/30,0),請求概要入力!$A$5:$G$24,3,FALSE)=0,"",VLOOKUP(ROUNDUP(ROW(D419)/30,0),請求概要入力!$A$5:$G$24,3,FALSE)),"")</f>
        <v/>
      </c>
      <c r="E419" s="228" t="str">
        <f>IFERROR(IF(VLOOKUP(ROUNDUP(ROW(E419)/30,0),請求概要入力!$A$5:$G$24,3,FALSE)=0,"",VLOOKUP(ROUNDUP(ROW(E419)/30,0),請求概要入力!$A$5:$G$24,3,FALSE)),"")</f>
        <v/>
      </c>
      <c r="G419" s="56"/>
      <c r="H419" s="169"/>
      <c r="I419" s="170"/>
      <c r="J419" s="170"/>
      <c r="K419" s="171"/>
      <c r="L419" s="143"/>
      <c r="M419" s="57"/>
      <c r="N419" s="172"/>
      <c r="O419" s="172"/>
      <c r="P419" s="173" t="str">
        <f t="shared" ref="P419:P435" si="24">IF((L419*N419)&lt;&gt;0,L419*N419,"")</f>
        <v/>
      </c>
      <c r="Q419" s="173"/>
      <c r="R419" s="174"/>
      <c r="S419" s="175"/>
    </row>
    <row r="420" spans="1:19" ht="16.5" customHeight="1">
      <c r="A420" s="208" t="s">
        <v>45</v>
      </c>
      <c r="B420" s="209"/>
      <c r="C420" s="209"/>
      <c r="D420" s="235" t="str" cm="1">
        <f t="array" ref="D420">_xlfn.XLOOKUP((ROW()-12)/34+1,請求概要入力!$A:$A,IF(請求概要入力!$G:$G="","",請求概要入力!$G:$G),"")</f>
        <v/>
      </c>
      <c r="E420" s="236" t="str">
        <f>IFERROR(IF(VLOOKUP(ROUNDUP(ROW(E420)/30,0),請求概要入力!$A$5:$G$24,3,FALSE)=0,"",VLOOKUP(ROUNDUP(ROW(E420)/30,0),請求概要入力!$A$5:$G$24,3,FALSE)),"")</f>
        <v/>
      </c>
      <c r="G420" s="58"/>
      <c r="H420" s="169"/>
      <c r="I420" s="170"/>
      <c r="J420" s="170"/>
      <c r="K420" s="171"/>
      <c r="L420" s="143"/>
      <c r="M420" s="55"/>
      <c r="N420" s="232"/>
      <c r="O420" s="232"/>
      <c r="P420" s="173" t="str">
        <f t="shared" si="24"/>
        <v/>
      </c>
      <c r="Q420" s="173"/>
      <c r="R420" s="174"/>
      <c r="S420" s="175"/>
    </row>
    <row r="421" spans="1:19" ht="16.5" customHeight="1">
      <c r="A421" s="208"/>
      <c r="B421" s="209"/>
      <c r="C421" s="209"/>
      <c r="D421" s="235" t="str">
        <f>IFERROR(IF(VLOOKUP(ROUNDUP(ROW(D421)/30,0),請求概要入力!$A$5:$G$24,3,FALSE)=0,"",VLOOKUP(ROUNDUP(ROW(D421)/30,0),請求概要入力!$A$5:$G$24,3,FALSE)),"")</f>
        <v/>
      </c>
      <c r="E421" s="236" t="str">
        <f>IFERROR(IF(VLOOKUP(ROUNDUP(ROW(E421)/30,0),請求概要入力!$A$5:$G$24,3,FALSE)=0,"",VLOOKUP(ROUNDUP(ROW(E421)/30,0),請求概要入力!$A$5:$G$24,3,FALSE)),"")</f>
        <v/>
      </c>
      <c r="G421" s="58"/>
      <c r="H421" s="169"/>
      <c r="I421" s="170"/>
      <c r="J421" s="170"/>
      <c r="K421" s="171"/>
      <c r="L421" s="143"/>
      <c r="M421" s="57"/>
      <c r="N421" s="172"/>
      <c r="O421" s="172"/>
      <c r="P421" s="173" t="str">
        <f t="shared" si="24"/>
        <v/>
      </c>
      <c r="Q421" s="173"/>
      <c r="R421" s="174"/>
      <c r="S421" s="175"/>
    </row>
    <row r="422" spans="1:19" ht="16.5" customHeight="1">
      <c r="A422" s="237" t="s">
        <v>47</v>
      </c>
      <c r="B422" s="238"/>
      <c r="C422" s="238"/>
      <c r="D422" s="210" t="str" cm="1">
        <f t="array" ref="D422">IF(ISNUMBER(D420),IF(D420&gt;0,IF(_xlfn.XLOOKUP((ROW()-14)/34+1,請求概要入力!$A:$A,IF(請求概要入力!$H:$H="","",請求概要入力!$H:$H),"")="",0,_xlfn.XLOOKUP((ROW()-14)/34+1,請求概要入力!$A:$A,IF(請求概要入力!$H:$H="","",請求概要入力!$H:$H),"")),""),"")</f>
        <v/>
      </c>
      <c r="E422" s="211"/>
      <c r="G422" s="58"/>
      <c r="H422" s="169"/>
      <c r="I422" s="170"/>
      <c r="J422" s="170"/>
      <c r="K422" s="171"/>
      <c r="L422" s="143"/>
      <c r="M422" s="55"/>
      <c r="N422" s="206"/>
      <c r="O422" s="207"/>
      <c r="P422" s="173" t="str">
        <f t="shared" si="24"/>
        <v/>
      </c>
      <c r="Q422" s="173"/>
      <c r="R422" s="174"/>
      <c r="S422" s="175"/>
    </row>
    <row r="423" spans="1:19" ht="16.5" customHeight="1">
      <c r="A423" s="237"/>
      <c r="B423" s="238"/>
      <c r="C423" s="238"/>
      <c r="D423" s="210"/>
      <c r="E423" s="211"/>
      <c r="G423" s="58"/>
      <c r="H423" s="169"/>
      <c r="I423" s="170"/>
      <c r="J423" s="170"/>
      <c r="K423" s="171"/>
      <c r="L423" s="143"/>
      <c r="M423" s="57"/>
      <c r="N423" s="206"/>
      <c r="O423" s="207"/>
      <c r="P423" s="173" t="str">
        <f t="shared" si="24"/>
        <v/>
      </c>
      <c r="Q423" s="173"/>
      <c r="R423" s="174"/>
      <c r="S423" s="175"/>
    </row>
    <row r="424" spans="1:19" ht="16.5" customHeight="1">
      <c r="A424" s="208" t="s">
        <v>48</v>
      </c>
      <c r="B424" s="209"/>
      <c r="C424" s="209"/>
      <c r="D424" s="210" t="str">
        <f>IF(ISNUMBER(D420),IF(D420&gt;0,J439,""),"")</f>
        <v/>
      </c>
      <c r="E424" s="211"/>
      <c r="G424" s="58"/>
      <c r="H424" s="169"/>
      <c r="I424" s="170"/>
      <c r="J424" s="170"/>
      <c r="K424" s="171"/>
      <c r="L424" s="143"/>
      <c r="M424" s="57"/>
      <c r="N424" s="172"/>
      <c r="O424" s="172"/>
      <c r="P424" s="173" t="str">
        <f t="shared" si="24"/>
        <v/>
      </c>
      <c r="Q424" s="173"/>
      <c r="R424" s="174"/>
      <c r="S424" s="175"/>
    </row>
    <row r="425" spans="1:19" ht="16.5" customHeight="1">
      <c r="A425" s="208"/>
      <c r="B425" s="209"/>
      <c r="C425" s="209"/>
      <c r="D425" s="210"/>
      <c r="E425" s="211"/>
      <c r="G425" s="58"/>
      <c r="H425" s="169"/>
      <c r="I425" s="170"/>
      <c r="J425" s="170"/>
      <c r="K425" s="171"/>
      <c r="L425" s="143"/>
      <c r="M425" s="57"/>
      <c r="N425" s="172"/>
      <c r="O425" s="172"/>
      <c r="P425" s="173" t="str">
        <f t="shared" si="24"/>
        <v/>
      </c>
      <c r="Q425" s="173"/>
      <c r="R425" s="174"/>
      <c r="S425" s="175"/>
    </row>
    <row r="426" spans="1:19" ht="16.5" customHeight="1">
      <c r="A426" s="208" t="s">
        <v>56</v>
      </c>
      <c r="B426" s="209"/>
      <c r="C426" s="209"/>
      <c r="D426" s="210" t="str">
        <f>IFERROR(D420-D422-D424,"")</f>
        <v/>
      </c>
      <c r="E426" s="211"/>
      <c r="G426" s="58"/>
      <c r="H426" s="169"/>
      <c r="I426" s="170"/>
      <c r="J426" s="170"/>
      <c r="K426" s="171"/>
      <c r="L426" s="143"/>
      <c r="M426" s="57"/>
      <c r="N426" s="172"/>
      <c r="O426" s="172"/>
      <c r="P426" s="173" t="str">
        <f t="shared" si="24"/>
        <v/>
      </c>
      <c r="Q426" s="173"/>
      <c r="R426" s="174"/>
      <c r="S426" s="175"/>
    </row>
    <row r="427" spans="1:19" ht="16.5" customHeight="1" thickBot="1">
      <c r="A427" s="212"/>
      <c r="B427" s="213"/>
      <c r="C427" s="213"/>
      <c r="D427" s="214"/>
      <c r="E427" s="215"/>
      <c r="G427" s="58"/>
      <c r="H427" s="169"/>
      <c r="I427" s="170"/>
      <c r="J427" s="170"/>
      <c r="K427" s="171"/>
      <c r="L427" s="143"/>
      <c r="M427" s="57"/>
      <c r="N427" s="172"/>
      <c r="O427" s="172"/>
      <c r="P427" s="173" t="str">
        <f t="shared" si="24"/>
        <v/>
      </c>
      <c r="Q427" s="173"/>
      <c r="R427" s="174"/>
      <c r="S427" s="175"/>
    </row>
    <row r="428" spans="1:19" ht="16.5" customHeight="1" thickBot="1">
      <c r="A428" s="196" t="s">
        <v>116</v>
      </c>
      <c r="B428" s="196"/>
      <c r="C428" s="196"/>
      <c r="D428" s="196"/>
      <c r="E428" s="196"/>
      <c r="G428" s="58"/>
      <c r="H428" s="169"/>
      <c r="I428" s="170"/>
      <c r="J428" s="170"/>
      <c r="K428" s="171"/>
      <c r="L428" s="143"/>
      <c r="M428" s="57"/>
      <c r="N428" s="172"/>
      <c r="O428" s="172"/>
      <c r="P428" s="173" t="str">
        <f t="shared" si="24"/>
        <v/>
      </c>
      <c r="Q428" s="173"/>
      <c r="R428" s="174"/>
      <c r="S428" s="175"/>
    </row>
    <row r="429" spans="1:19" ht="16.5" customHeight="1" thickBot="1">
      <c r="A429" s="197" t="s">
        <v>34</v>
      </c>
      <c r="B429" s="198"/>
      <c r="C429" s="109" t="s">
        <v>35</v>
      </c>
      <c r="D429" s="110" t="s">
        <v>57</v>
      </c>
      <c r="E429" s="111" t="s">
        <v>58</v>
      </c>
      <c r="G429" s="58"/>
      <c r="H429" s="169"/>
      <c r="I429" s="170"/>
      <c r="J429" s="170"/>
      <c r="K429" s="171"/>
      <c r="L429" s="143"/>
      <c r="M429" s="57"/>
      <c r="N429" s="172"/>
      <c r="O429" s="172"/>
      <c r="P429" s="173" t="str">
        <f t="shared" si="24"/>
        <v/>
      </c>
      <c r="Q429" s="173"/>
      <c r="R429" s="174"/>
      <c r="S429" s="175"/>
    </row>
    <row r="430" spans="1:19" ht="16.5" customHeight="1">
      <c r="A430" s="202"/>
      <c r="B430" s="203"/>
      <c r="C430" s="112"/>
      <c r="D430" s="113"/>
      <c r="E430" s="114"/>
      <c r="G430" s="58"/>
      <c r="H430" s="169"/>
      <c r="I430" s="170"/>
      <c r="J430" s="170"/>
      <c r="K430" s="171"/>
      <c r="L430" s="143"/>
      <c r="M430" s="57"/>
      <c r="N430" s="172"/>
      <c r="O430" s="172"/>
      <c r="P430" s="173" t="str">
        <f t="shared" si="24"/>
        <v/>
      </c>
      <c r="Q430" s="173"/>
      <c r="R430" s="174"/>
      <c r="S430" s="175"/>
    </row>
    <row r="431" spans="1:19" ht="16.5" customHeight="1">
      <c r="A431" s="204"/>
      <c r="B431" s="205"/>
      <c r="C431" s="108"/>
      <c r="D431" s="115"/>
      <c r="E431" s="116"/>
      <c r="G431" s="58"/>
      <c r="H431" s="169"/>
      <c r="I431" s="170"/>
      <c r="J431" s="170"/>
      <c r="K431" s="171"/>
      <c r="L431" s="143"/>
      <c r="M431" s="57"/>
      <c r="N431" s="206"/>
      <c r="O431" s="207"/>
      <c r="P431" s="173" t="str">
        <f t="shared" si="24"/>
        <v/>
      </c>
      <c r="Q431" s="173"/>
      <c r="R431" s="174"/>
      <c r="S431" s="175"/>
    </row>
    <row r="432" spans="1:19" ht="16.5" customHeight="1">
      <c r="A432" s="204"/>
      <c r="B432" s="205"/>
      <c r="C432" s="108"/>
      <c r="D432" s="115"/>
      <c r="E432" s="116"/>
      <c r="G432" s="58"/>
      <c r="H432" s="169"/>
      <c r="I432" s="170"/>
      <c r="J432" s="170"/>
      <c r="K432" s="171"/>
      <c r="L432" s="143"/>
      <c r="M432" s="57"/>
      <c r="N432" s="172"/>
      <c r="O432" s="172"/>
      <c r="P432" s="173" t="str">
        <f t="shared" si="24"/>
        <v/>
      </c>
      <c r="Q432" s="173"/>
      <c r="R432" s="174"/>
      <c r="S432" s="175"/>
    </row>
    <row r="433" spans="1:19" ht="16.5" customHeight="1">
      <c r="A433" s="204"/>
      <c r="B433" s="205"/>
      <c r="C433" s="108"/>
      <c r="D433" s="115"/>
      <c r="E433" s="116"/>
      <c r="G433" s="58"/>
      <c r="H433" s="169"/>
      <c r="I433" s="170"/>
      <c r="J433" s="170"/>
      <c r="K433" s="171"/>
      <c r="L433" s="143"/>
      <c r="M433" s="57"/>
      <c r="N433" s="172"/>
      <c r="O433" s="172"/>
      <c r="P433" s="173" t="str">
        <f t="shared" si="24"/>
        <v/>
      </c>
      <c r="Q433" s="173"/>
      <c r="R433" s="174"/>
      <c r="S433" s="175"/>
    </row>
    <row r="434" spans="1:19" ht="16.5" customHeight="1" thickBot="1">
      <c r="A434" s="167"/>
      <c r="B434" s="168"/>
      <c r="C434" s="117"/>
      <c r="D434" s="118"/>
      <c r="E434" s="119"/>
      <c r="G434" s="58"/>
      <c r="H434" s="169"/>
      <c r="I434" s="170"/>
      <c r="J434" s="170"/>
      <c r="K434" s="171"/>
      <c r="L434" s="143"/>
      <c r="M434" s="57"/>
      <c r="N434" s="172"/>
      <c r="O434" s="172"/>
      <c r="P434" s="173" t="str">
        <f t="shared" si="24"/>
        <v/>
      </c>
      <c r="Q434" s="173"/>
      <c r="R434" s="174"/>
      <c r="S434" s="175"/>
    </row>
    <row r="435" spans="1:19" ht="16.5" customHeight="1">
      <c r="A435" s="176" t="s">
        <v>117</v>
      </c>
      <c r="B435" s="176"/>
      <c r="C435" s="176"/>
      <c r="D435" s="176"/>
      <c r="E435" s="176"/>
      <c r="G435" s="59"/>
      <c r="H435" s="177"/>
      <c r="I435" s="178"/>
      <c r="J435" s="178"/>
      <c r="K435" s="179"/>
      <c r="L435" s="144"/>
      <c r="M435" s="60"/>
      <c r="N435" s="180"/>
      <c r="O435" s="181"/>
      <c r="P435" s="173" t="str">
        <f t="shared" si="24"/>
        <v/>
      </c>
      <c r="Q435" s="173"/>
      <c r="R435" s="182"/>
      <c r="S435" s="183"/>
    </row>
    <row r="436" spans="1:19" ht="16.5" customHeight="1">
      <c r="A436" s="184" t="s">
        <v>95</v>
      </c>
      <c r="B436" s="185"/>
      <c r="C436" s="186" t="str">
        <f>_xlfn.CONCAT(基本情報入力!$C$10,"　",基本情報入力!$C$11)</f>
        <v>浦和銀行　本太支店</v>
      </c>
      <c r="D436" s="187"/>
      <c r="E436" s="188"/>
      <c r="G436" s="85"/>
      <c r="H436" s="83" t="s">
        <v>51</v>
      </c>
      <c r="I436" s="61"/>
      <c r="J436" s="189">
        <f>SUMIF(R418:S435,0.1,P418:Q435)</f>
        <v>0</v>
      </c>
      <c r="K436" s="189"/>
      <c r="L436" s="120"/>
      <c r="M436" s="121" t="s">
        <v>89</v>
      </c>
      <c r="N436" s="190">
        <f>IF($U$4="１－四捨五入",ROUND($J436*0.1,0),IF($U$4="２－切り捨て",ROUNDDOWN($J436*0.1,0),IF($U$4="３－切り上げ",ROUNDUP($J436*0.1,0),"端数処理方法を選択")))</f>
        <v>0</v>
      </c>
      <c r="O436" s="190"/>
      <c r="P436" s="62" t="s">
        <v>58</v>
      </c>
      <c r="Q436" s="191">
        <f>IF(N436="端数処理方法を選択","端数処理方法を選択",SUM(J436,N436))</f>
        <v>0</v>
      </c>
      <c r="R436" s="191"/>
      <c r="S436" s="192"/>
    </row>
    <row r="437" spans="1:19" ht="16.5" customHeight="1">
      <c r="A437" s="147" t="s">
        <v>94</v>
      </c>
      <c r="B437" s="148"/>
      <c r="C437" s="122" t="str">
        <f>基本情報入力!$C$12</f>
        <v>普通</v>
      </c>
      <c r="D437" s="193" t="str">
        <f>TEXT(基本情報入力!$C$13,"0000000")</f>
        <v>0008611</v>
      </c>
      <c r="E437" s="194"/>
      <c r="G437" s="86"/>
      <c r="H437" s="84" t="s">
        <v>42</v>
      </c>
      <c r="I437" s="63"/>
      <c r="J437" s="195">
        <f>SUMIF(R418:S435,0.08,P418:Q435)</f>
        <v>0</v>
      </c>
      <c r="K437" s="195"/>
      <c r="L437" s="123"/>
      <c r="M437" s="124" t="s">
        <v>89</v>
      </c>
      <c r="N437" s="199">
        <f>IF($U$4="１－四捨五入",ROUND($J437*0.08,0),IF($U$4="２－切り捨て",ROUNDDOWN($J437*0.08,0),IF($U$4="３－切り上げ",ROUNDUP($J437*0.08,0),"端数処理方法を選択")))</f>
        <v>0</v>
      </c>
      <c r="O437" s="199"/>
      <c r="P437" s="140" t="s">
        <v>58</v>
      </c>
      <c r="Q437" s="200">
        <f t="shared" ref="Q437:Q438" si="25">IF(N437="端数処理方法を選択","端数処理方法を選択",SUM(J437,N437))</f>
        <v>0</v>
      </c>
      <c r="R437" s="200"/>
      <c r="S437" s="201"/>
    </row>
    <row r="438" spans="1:19" ht="16.5" customHeight="1">
      <c r="A438" s="147" t="s">
        <v>92</v>
      </c>
      <c r="B438" s="148"/>
      <c r="C438" s="149" t="str">
        <f>_xlfn.CONCAT(基本情報入力!$C$14)</f>
        <v>日清商事株式会社</v>
      </c>
      <c r="D438" s="149"/>
      <c r="E438" s="150"/>
      <c r="G438" s="87"/>
      <c r="H438" s="139" t="s">
        <v>112</v>
      </c>
      <c r="I438" s="64"/>
      <c r="J438" s="151">
        <f>SUMIF(R418:S435,0,P418:Q435)</f>
        <v>0</v>
      </c>
      <c r="K438" s="151"/>
      <c r="L438" s="125"/>
      <c r="M438" s="126"/>
      <c r="N438" s="152" t="s">
        <v>113</v>
      </c>
      <c r="O438" s="152"/>
      <c r="P438" s="141"/>
      <c r="Q438" s="153">
        <f t="shared" si="25"/>
        <v>0</v>
      </c>
      <c r="R438" s="153"/>
      <c r="S438" s="154"/>
    </row>
    <row r="439" spans="1:19" ht="16.5" customHeight="1" thickBot="1">
      <c r="A439" s="155" t="s">
        <v>93</v>
      </c>
      <c r="B439" s="156"/>
      <c r="C439" s="157" t="str">
        <f>_xlfn.CONCAT(基本情報入力!$C$15)</f>
        <v>ニッセイショウジ（カ</v>
      </c>
      <c r="D439" s="157"/>
      <c r="E439" s="158"/>
      <c r="G439" s="127"/>
      <c r="H439" s="128" t="s">
        <v>90</v>
      </c>
      <c r="I439" s="129"/>
      <c r="J439" s="159">
        <f>SUM(J436:K438)</f>
        <v>0</v>
      </c>
      <c r="K439" s="159"/>
      <c r="L439" s="130"/>
      <c r="M439" s="129" t="s">
        <v>91</v>
      </c>
      <c r="N439" s="159">
        <f>SUM(N436:O438)</f>
        <v>0</v>
      </c>
      <c r="O439" s="159"/>
      <c r="P439" s="131" t="s">
        <v>114</v>
      </c>
      <c r="Q439" s="159">
        <f>SUM(Q436:S438)</f>
        <v>0</v>
      </c>
      <c r="R439" s="159"/>
      <c r="S439" s="160"/>
    </row>
    <row r="440" spans="1:19" ht="8.25" customHeight="1" thickTop="1">
      <c r="B440" s="132"/>
    </row>
    <row r="441" spans="1:19">
      <c r="I441" s="133"/>
      <c r="J441" s="134"/>
      <c r="K441" s="134"/>
      <c r="L441" s="135"/>
      <c r="M441" s="134"/>
      <c r="N441" s="134"/>
      <c r="O441" s="134"/>
      <c r="P441" s="134"/>
      <c r="Q441" s="134"/>
      <c r="R441" s="161"/>
      <c r="S441" s="162"/>
    </row>
    <row r="442" spans="1:19" ht="40.5" customHeight="1">
      <c r="A442" s="163" t="s">
        <v>40</v>
      </c>
      <c r="B442" s="163"/>
      <c r="C442" s="164"/>
      <c r="D442" s="164"/>
      <c r="E442" s="164"/>
      <c r="F442" s="164"/>
      <c r="G442" s="164"/>
      <c r="H442" s="164"/>
      <c r="I442" s="136"/>
      <c r="J442" s="137"/>
      <c r="K442" s="137"/>
      <c r="L442" s="137"/>
      <c r="M442" s="137"/>
      <c r="N442" s="137"/>
      <c r="O442" s="137"/>
      <c r="P442" s="137"/>
      <c r="Q442" s="137"/>
      <c r="R442" s="165"/>
      <c r="S442" s="166"/>
    </row>
    <row r="443" spans="1:19">
      <c r="A443" t="s">
        <v>16</v>
      </c>
      <c r="P443" s="88" t="s">
        <v>43</v>
      </c>
      <c r="Q443" s="239">
        <f>請求概要入力!$E$2</f>
        <v>45189</v>
      </c>
      <c r="R443" s="239"/>
      <c r="S443" s="239"/>
    </row>
    <row r="444" spans="1:19" ht="28.5">
      <c r="A444" s="240" t="s">
        <v>41</v>
      </c>
      <c r="B444" s="240"/>
      <c r="C444" s="240"/>
      <c r="D444" s="240"/>
      <c r="E444" s="240"/>
      <c r="F444" s="240"/>
      <c r="G444" s="240"/>
      <c r="H444" s="240"/>
      <c r="I444" s="240"/>
      <c r="J444" s="240"/>
      <c r="K444" s="240"/>
      <c r="L444" s="240"/>
      <c r="M444" s="240"/>
      <c r="N444" s="240"/>
      <c r="O444" s="240"/>
      <c r="P444" s="240"/>
      <c r="Q444" s="240"/>
      <c r="R444" s="240"/>
      <c r="S444" s="240"/>
    </row>
    <row r="445" spans="1:19" ht="18" customHeight="1">
      <c r="B445" s="241" t="s">
        <v>18</v>
      </c>
      <c r="C445" s="241"/>
      <c r="D445" s="241"/>
      <c r="L445" s="89"/>
      <c r="M445" s="90" t="s">
        <v>7</v>
      </c>
      <c r="N445" s="242" t="str">
        <f>_xlfn.CONCAT(基本情報入力!$C$2)</f>
        <v>埼玉県さいたま市浦和区本太１－９－△</v>
      </c>
      <c r="O445" s="242"/>
      <c r="P445" s="242"/>
      <c r="Q445" s="242"/>
      <c r="R445" s="242"/>
      <c r="S445" s="243"/>
    </row>
    <row r="446" spans="1:19" ht="18" customHeight="1">
      <c r="D446" s="92"/>
      <c r="F446" s="93"/>
      <c r="H446" s="94"/>
      <c r="I446" s="94"/>
      <c r="J446" s="94"/>
      <c r="L446" s="89"/>
      <c r="M446" s="95" t="s">
        <v>9</v>
      </c>
      <c r="N446" s="244" t="str">
        <f>_xlfn.CONCAT(基本情報入力!$C$3)</f>
        <v>日清商事株式会社</v>
      </c>
      <c r="O446" s="244"/>
      <c r="P446" s="244"/>
      <c r="Q446" s="244"/>
      <c r="R446" s="244"/>
      <c r="S446" s="245" t="s">
        <v>100</v>
      </c>
    </row>
    <row r="447" spans="1:19" ht="18" customHeight="1">
      <c r="B447" s="96" t="s">
        <v>30</v>
      </c>
      <c r="C447" s="97" t="str" cm="1">
        <f t="array" ref="C447">_xlfn.XLOOKUP((ROW()-5)/34+1,請求概要入力!$A:$A,IF(請求概要入力!$D:$D="","",請求概要入力!$D:$D),"")</f>
        <v/>
      </c>
      <c r="D447" s="92"/>
      <c r="E447" s="98" t="s">
        <v>17</v>
      </c>
      <c r="F447" s="246">
        <f>基本情報入力!$C$7</f>
        <v>8611</v>
      </c>
      <c r="G447" s="246"/>
      <c r="H447" s="99"/>
      <c r="I447" s="100"/>
      <c r="J447" s="100"/>
      <c r="K447" s="100"/>
      <c r="L447" s="101"/>
      <c r="M447" s="102"/>
      <c r="N447" s="247" t="str">
        <f>_xlfn.CONCAT(基本情報入力!$C$4)</f>
        <v>代表取締役　日清 太郎</v>
      </c>
      <c r="O447" s="247"/>
      <c r="P447" s="247"/>
      <c r="Q447" s="247"/>
      <c r="R447" s="247"/>
      <c r="S447" s="245"/>
    </row>
    <row r="448" spans="1:19" ht="18" customHeight="1">
      <c r="E448" s="93"/>
      <c r="F448" s="93"/>
      <c r="G448" s="93"/>
      <c r="H448" s="93"/>
      <c r="I448" s="93"/>
      <c r="J448" s="93"/>
      <c r="K448" s="103"/>
      <c r="L448" s="89"/>
      <c r="M448" s="95" t="s">
        <v>27</v>
      </c>
      <c r="N448" s="248" t="str">
        <f>_xlfn.CONCAT(基本情報入力!$C$5)</f>
        <v>048-885-861X</v>
      </c>
      <c r="O448" s="248"/>
      <c r="P448" s="142" t="s">
        <v>28</v>
      </c>
      <c r="Q448" s="248" t="str">
        <f>_xlfn.CONCAT(基本情報入力!$C$6)</f>
        <v>048-885-861X</v>
      </c>
      <c r="R448" s="248"/>
      <c r="S448" s="249"/>
    </row>
    <row r="449" spans="1:19" ht="18" customHeight="1">
      <c r="B449" s="96" t="s">
        <v>31</v>
      </c>
      <c r="C449" s="250" t="str" cm="1">
        <f t="array" ref="C449">_xlfn.XLOOKUP((ROW()-7)/34+1,請求概要入力!$A:$A,IF(請求概要入力!$E:$E="","",請求概要入力!$E:$E),"")</f>
        <v/>
      </c>
      <c r="D449" s="250"/>
      <c r="E449" s="250"/>
      <c r="F449" s="250"/>
      <c r="G449" s="250"/>
      <c r="H449" s="250"/>
      <c r="I449" s="250"/>
      <c r="J449" s="250"/>
      <c r="K449" s="250"/>
      <c r="L449" s="104"/>
      <c r="M449" s="105"/>
      <c r="N449" s="251" t="s">
        <v>59</v>
      </c>
      <c r="O449" s="251"/>
      <c r="P449" s="251" t="str">
        <f>_xlfn.CONCAT(基本情報入力!$C$8)</f>
        <v>T50300010025XX</v>
      </c>
      <c r="Q449" s="251"/>
      <c r="R449" s="251"/>
      <c r="S449" s="252"/>
    </row>
    <row r="450" spans="1:19" ht="8.25" customHeight="1" thickBot="1"/>
    <row r="451" spans="1:19" ht="15" customHeight="1" thickBot="1">
      <c r="A451" s="216" t="s">
        <v>115</v>
      </c>
      <c r="B451" s="216"/>
      <c r="C451" s="216"/>
      <c r="D451" s="216"/>
      <c r="E451" s="216"/>
      <c r="G451" s="106" t="s">
        <v>10</v>
      </c>
      <c r="H451" s="217" t="s">
        <v>36</v>
      </c>
      <c r="I451" s="218"/>
      <c r="J451" s="218"/>
      <c r="K451" s="219"/>
      <c r="L451" s="107" t="s">
        <v>37</v>
      </c>
      <c r="M451" s="107" t="s">
        <v>1</v>
      </c>
      <c r="N451" s="220" t="s">
        <v>38</v>
      </c>
      <c r="O451" s="220"/>
      <c r="P451" s="220" t="s">
        <v>39</v>
      </c>
      <c r="Q451" s="220"/>
      <c r="R451" s="221" t="s">
        <v>52</v>
      </c>
      <c r="S451" s="222"/>
    </row>
    <row r="452" spans="1:19" ht="16.5" customHeight="1">
      <c r="A452" s="223" t="s">
        <v>29</v>
      </c>
      <c r="B452" s="224"/>
      <c r="C452" s="224"/>
      <c r="D452" s="225" t="str" cm="1">
        <f t="array" ref="D452">_xlfn.XLOOKUP((ROW()-10)/34+1,請求概要入力!$A:$A,IF(請求概要入力!$F:$F="","",請求概要入力!$F:$F),"")</f>
        <v/>
      </c>
      <c r="E452" s="226" t="str">
        <f>IFERROR(IF(VLOOKUP(ROUNDUP(ROW(E452)/30,0),請求概要入力!$A$5:$G$24,3,FALSE)=0,"",VLOOKUP(ROUNDUP(ROW(E452)/30,0),請求概要入力!$A$5:$G$24,3,FALSE)),"")</f>
        <v/>
      </c>
      <c r="G452" s="54"/>
      <c r="H452" s="229"/>
      <c r="I452" s="230"/>
      <c r="J452" s="230"/>
      <c r="K452" s="231"/>
      <c r="L452" s="143"/>
      <c r="M452" s="55"/>
      <c r="N452" s="232"/>
      <c r="O452" s="232"/>
      <c r="P452" s="173" t="str">
        <f>IF((L452*N452)&lt;&gt;0,L452*N452,"")</f>
        <v/>
      </c>
      <c r="Q452" s="173"/>
      <c r="R452" s="233"/>
      <c r="S452" s="234"/>
    </row>
    <row r="453" spans="1:19" ht="16.5" customHeight="1">
      <c r="A453" s="208"/>
      <c r="B453" s="209"/>
      <c r="C453" s="209"/>
      <c r="D453" s="227" t="str">
        <f>IFERROR(IF(VLOOKUP(ROUNDUP(ROW(D453)/30,0),請求概要入力!$A$5:$G$24,3,FALSE)=0,"",VLOOKUP(ROUNDUP(ROW(D453)/30,0),請求概要入力!$A$5:$G$24,3,FALSE)),"")</f>
        <v/>
      </c>
      <c r="E453" s="228" t="str">
        <f>IFERROR(IF(VLOOKUP(ROUNDUP(ROW(E453)/30,0),請求概要入力!$A$5:$G$24,3,FALSE)=0,"",VLOOKUP(ROUNDUP(ROW(E453)/30,0),請求概要入力!$A$5:$G$24,3,FALSE)),"")</f>
        <v/>
      </c>
      <c r="G453" s="56"/>
      <c r="H453" s="169"/>
      <c r="I453" s="170"/>
      <c r="J453" s="170"/>
      <c r="K453" s="171"/>
      <c r="L453" s="143"/>
      <c r="M453" s="57"/>
      <c r="N453" s="172"/>
      <c r="O453" s="172"/>
      <c r="P453" s="173" t="str">
        <f t="shared" ref="P453:P469" si="26">IF((L453*N453)&lt;&gt;0,L453*N453,"")</f>
        <v/>
      </c>
      <c r="Q453" s="173"/>
      <c r="R453" s="174"/>
      <c r="S453" s="175"/>
    </row>
    <row r="454" spans="1:19" ht="16.5" customHeight="1">
      <c r="A454" s="208" t="s">
        <v>45</v>
      </c>
      <c r="B454" s="209"/>
      <c r="C454" s="209"/>
      <c r="D454" s="235" t="str" cm="1">
        <f t="array" ref="D454">_xlfn.XLOOKUP((ROW()-12)/34+1,請求概要入力!$A:$A,IF(請求概要入力!$G:$G="","",請求概要入力!$G:$G),"")</f>
        <v/>
      </c>
      <c r="E454" s="236" t="str">
        <f>IFERROR(IF(VLOOKUP(ROUNDUP(ROW(E454)/30,0),請求概要入力!$A$5:$G$24,3,FALSE)=0,"",VLOOKUP(ROUNDUP(ROW(E454)/30,0),請求概要入力!$A$5:$G$24,3,FALSE)),"")</f>
        <v/>
      </c>
      <c r="G454" s="58"/>
      <c r="H454" s="169"/>
      <c r="I454" s="170"/>
      <c r="J454" s="170"/>
      <c r="K454" s="171"/>
      <c r="L454" s="143"/>
      <c r="M454" s="55"/>
      <c r="N454" s="232"/>
      <c r="O454" s="232"/>
      <c r="P454" s="173" t="str">
        <f t="shared" si="26"/>
        <v/>
      </c>
      <c r="Q454" s="173"/>
      <c r="R454" s="174"/>
      <c r="S454" s="175"/>
    </row>
    <row r="455" spans="1:19" ht="16.5" customHeight="1">
      <c r="A455" s="208"/>
      <c r="B455" s="209"/>
      <c r="C455" s="209"/>
      <c r="D455" s="235" t="str">
        <f>IFERROR(IF(VLOOKUP(ROUNDUP(ROW(D455)/30,0),請求概要入力!$A$5:$G$24,3,FALSE)=0,"",VLOOKUP(ROUNDUP(ROW(D455)/30,0),請求概要入力!$A$5:$G$24,3,FALSE)),"")</f>
        <v/>
      </c>
      <c r="E455" s="236" t="str">
        <f>IFERROR(IF(VLOOKUP(ROUNDUP(ROW(E455)/30,0),請求概要入力!$A$5:$G$24,3,FALSE)=0,"",VLOOKUP(ROUNDUP(ROW(E455)/30,0),請求概要入力!$A$5:$G$24,3,FALSE)),"")</f>
        <v/>
      </c>
      <c r="G455" s="58"/>
      <c r="H455" s="169"/>
      <c r="I455" s="170"/>
      <c r="J455" s="170"/>
      <c r="K455" s="171"/>
      <c r="L455" s="143"/>
      <c r="M455" s="57"/>
      <c r="N455" s="172"/>
      <c r="O455" s="172"/>
      <c r="P455" s="173" t="str">
        <f t="shared" si="26"/>
        <v/>
      </c>
      <c r="Q455" s="173"/>
      <c r="R455" s="174"/>
      <c r="S455" s="175"/>
    </row>
    <row r="456" spans="1:19" ht="16.5" customHeight="1">
      <c r="A456" s="237" t="s">
        <v>47</v>
      </c>
      <c r="B456" s="238"/>
      <c r="C456" s="238"/>
      <c r="D456" s="210" t="str" cm="1">
        <f t="array" ref="D456">IF(ISNUMBER(D454),IF(D454&gt;0,IF(_xlfn.XLOOKUP((ROW()-14)/34+1,請求概要入力!$A:$A,IF(請求概要入力!$H:$H="","",請求概要入力!$H:$H),"")="",0,_xlfn.XLOOKUP((ROW()-14)/34+1,請求概要入力!$A:$A,IF(請求概要入力!$H:$H="","",請求概要入力!$H:$H),"")),""),"")</f>
        <v/>
      </c>
      <c r="E456" s="211"/>
      <c r="G456" s="58"/>
      <c r="H456" s="169"/>
      <c r="I456" s="170"/>
      <c r="J456" s="170"/>
      <c r="K456" s="171"/>
      <c r="L456" s="143"/>
      <c r="M456" s="55"/>
      <c r="N456" s="206"/>
      <c r="O456" s="207"/>
      <c r="P456" s="173" t="str">
        <f t="shared" si="26"/>
        <v/>
      </c>
      <c r="Q456" s="173"/>
      <c r="R456" s="174"/>
      <c r="S456" s="175"/>
    </row>
    <row r="457" spans="1:19" ht="16.5" customHeight="1">
      <c r="A457" s="237"/>
      <c r="B457" s="238"/>
      <c r="C457" s="238"/>
      <c r="D457" s="210"/>
      <c r="E457" s="211"/>
      <c r="G457" s="58"/>
      <c r="H457" s="169"/>
      <c r="I457" s="170"/>
      <c r="J457" s="170"/>
      <c r="K457" s="171"/>
      <c r="L457" s="143"/>
      <c r="M457" s="57"/>
      <c r="N457" s="206"/>
      <c r="O457" s="207"/>
      <c r="P457" s="173" t="str">
        <f t="shared" si="26"/>
        <v/>
      </c>
      <c r="Q457" s="173"/>
      <c r="R457" s="174"/>
      <c r="S457" s="175"/>
    </row>
    <row r="458" spans="1:19" ht="16.5" customHeight="1">
      <c r="A458" s="208" t="s">
        <v>48</v>
      </c>
      <c r="B458" s="209"/>
      <c r="C458" s="209"/>
      <c r="D458" s="210" t="str">
        <f>IF(ISNUMBER(D454),IF(D454&gt;0,J473,""),"")</f>
        <v/>
      </c>
      <c r="E458" s="211"/>
      <c r="G458" s="58"/>
      <c r="H458" s="169"/>
      <c r="I458" s="170"/>
      <c r="J458" s="170"/>
      <c r="K458" s="171"/>
      <c r="L458" s="143"/>
      <c r="M458" s="57"/>
      <c r="N458" s="172"/>
      <c r="O458" s="172"/>
      <c r="P458" s="173" t="str">
        <f t="shared" si="26"/>
        <v/>
      </c>
      <c r="Q458" s="173"/>
      <c r="R458" s="174"/>
      <c r="S458" s="175"/>
    </row>
    <row r="459" spans="1:19" ht="16.5" customHeight="1">
      <c r="A459" s="208"/>
      <c r="B459" s="209"/>
      <c r="C459" s="209"/>
      <c r="D459" s="210"/>
      <c r="E459" s="211"/>
      <c r="G459" s="58"/>
      <c r="H459" s="169"/>
      <c r="I459" s="170"/>
      <c r="J459" s="170"/>
      <c r="K459" s="171"/>
      <c r="L459" s="143"/>
      <c r="M459" s="57"/>
      <c r="N459" s="172"/>
      <c r="O459" s="172"/>
      <c r="P459" s="173" t="str">
        <f t="shared" si="26"/>
        <v/>
      </c>
      <c r="Q459" s="173"/>
      <c r="R459" s="174"/>
      <c r="S459" s="175"/>
    </row>
    <row r="460" spans="1:19" ht="16.5" customHeight="1">
      <c r="A460" s="208" t="s">
        <v>56</v>
      </c>
      <c r="B460" s="209"/>
      <c r="C460" s="209"/>
      <c r="D460" s="210" t="str">
        <f>IFERROR(D454-D456-D458,"")</f>
        <v/>
      </c>
      <c r="E460" s="211"/>
      <c r="G460" s="58"/>
      <c r="H460" s="169"/>
      <c r="I460" s="170"/>
      <c r="J460" s="170"/>
      <c r="K460" s="171"/>
      <c r="L460" s="143"/>
      <c r="M460" s="57"/>
      <c r="N460" s="172"/>
      <c r="O460" s="172"/>
      <c r="P460" s="173" t="str">
        <f t="shared" si="26"/>
        <v/>
      </c>
      <c r="Q460" s="173"/>
      <c r="R460" s="174"/>
      <c r="S460" s="175"/>
    </row>
    <row r="461" spans="1:19" ht="16.5" customHeight="1" thickBot="1">
      <c r="A461" s="212"/>
      <c r="B461" s="213"/>
      <c r="C461" s="213"/>
      <c r="D461" s="214"/>
      <c r="E461" s="215"/>
      <c r="G461" s="58"/>
      <c r="H461" s="169"/>
      <c r="I461" s="170"/>
      <c r="J461" s="170"/>
      <c r="K461" s="171"/>
      <c r="L461" s="143"/>
      <c r="M461" s="57"/>
      <c r="N461" s="172"/>
      <c r="O461" s="172"/>
      <c r="P461" s="173" t="str">
        <f t="shared" si="26"/>
        <v/>
      </c>
      <c r="Q461" s="173"/>
      <c r="R461" s="174"/>
      <c r="S461" s="175"/>
    </row>
    <row r="462" spans="1:19" ht="16.5" customHeight="1" thickBot="1">
      <c r="A462" s="196" t="s">
        <v>116</v>
      </c>
      <c r="B462" s="196"/>
      <c r="C462" s="196"/>
      <c r="D462" s="196"/>
      <c r="E462" s="196"/>
      <c r="G462" s="58"/>
      <c r="H462" s="169"/>
      <c r="I462" s="170"/>
      <c r="J462" s="170"/>
      <c r="K462" s="171"/>
      <c r="L462" s="143"/>
      <c r="M462" s="57"/>
      <c r="N462" s="172"/>
      <c r="O462" s="172"/>
      <c r="P462" s="173" t="str">
        <f t="shared" si="26"/>
        <v/>
      </c>
      <c r="Q462" s="173"/>
      <c r="R462" s="174"/>
      <c r="S462" s="175"/>
    </row>
    <row r="463" spans="1:19" ht="16.5" customHeight="1" thickBot="1">
      <c r="A463" s="197" t="s">
        <v>34</v>
      </c>
      <c r="B463" s="198"/>
      <c r="C463" s="109" t="s">
        <v>35</v>
      </c>
      <c r="D463" s="110" t="s">
        <v>57</v>
      </c>
      <c r="E463" s="111" t="s">
        <v>58</v>
      </c>
      <c r="G463" s="58"/>
      <c r="H463" s="169"/>
      <c r="I463" s="170"/>
      <c r="J463" s="170"/>
      <c r="K463" s="171"/>
      <c r="L463" s="143"/>
      <c r="M463" s="57"/>
      <c r="N463" s="172"/>
      <c r="O463" s="172"/>
      <c r="P463" s="173" t="str">
        <f t="shared" si="26"/>
        <v/>
      </c>
      <c r="Q463" s="173"/>
      <c r="R463" s="174"/>
      <c r="S463" s="175"/>
    </row>
    <row r="464" spans="1:19" ht="16.5" customHeight="1">
      <c r="A464" s="202"/>
      <c r="B464" s="203"/>
      <c r="C464" s="112"/>
      <c r="D464" s="113"/>
      <c r="E464" s="114"/>
      <c r="G464" s="58"/>
      <c r="H464" s="169"/>
      <c r="I464" s="170"/>
      <c r="J464" s="170"/>
      <c r="K464" s="171"/>
      <c r="L464" s="143"/>
      <c r="M464" s="57"/>
      <c r="N464" s="172"/>
      <c r="O464" s="172"/>
      <c r="P464" s="173" t="str">
        <f t="shared" si="26"/>
        <v/>
      </c>
      <c r="Q464" s="173"/>
      <c r="R464" s="174"/>
      <c r="S464" s="175"/>
    </row>
    <row r="465" spans="1:19" ht="16.5" customHeight="1">
      <c r="A465" s="204"/>
      <c r="B465" s="205"/>
      <c r="C465" s="108"/>
      <c r="D465" s="115"/>
      <c r="E465" s="116"/>
      <c r="G465" s="58"/>
      <c r="H465" s="169"/>
      <c r="I465" s="170"/>
      <c r="J465" s="170"/>
      <c r="K465" s="171"/>
      <c r="L465" s="143"/>
      <c r="M465" s="57"/>
      <c r="N465" s="206"/>
      <c r="O465" s="207"/>
      <c r="P465" s="173" t="str">
        <f t="shared" si="26"/>
        <v/>
      </c>
      <c r="Q465" s="173"/>
      <c r="R465" s="174"/>
      <c r="S465" s="175"/>
    </row>
    <row r="466" spans="1:19" ht="16.5" customHeight="1">
      <c r="A466" s="204"/>
      <c r="B466" s="205"/>
      <c r="C466" s="108"/>
      <c r="D466" s="115"/>
      <c r="E466" s="116"/>
      <c r="G466" s="58"/>
      <c r="H466" s="169"/>
      <c r="I466" s="170"/>
      <c r="J466" s="170"/>
      <c r="K466" s="171"/>
      <c r="L466" s="143"/>
      <c r="M466" s="57"/>
      <c r="N466" s="172"/>
      <c r="O466" s="172"/>
      <c r="P466" s="173" t="str">
        <f t="shared" si="26"/>
        <v/>
      </c>
      <c r="Q466" s="173"/>
      <c r="R466" s="174"/>
      <c r="S466" s="175"/>
    </row>
    <row r="467" spans="1:19" ht="16.5" customHeight="1">
      <c r="A467" s="204"/>
      <c r="B467" s="205"/>
      <c r="C467" s="108"/>
      <c r="D467" s="115"/>
      <c r="E467" s="116"/>
      <c r="G467" s="58"/>
      <c r="H467" s="169"/>
      <c r="I467" s="170"/>
      <c r="J467" s="170"/>
      <c r="K467" s="171"/>
      <c r="L467" s="143"/>
      <c r="M467" s="57"/>
      <c r="N467" s="172"/>
      <c r="O467" s="172"/>
      <c r="P467" s="173" t="str">
        <f t="shared" si="26"/>
        <v/>
      </c>
      <c r="Q467" s="173"/>
      <c r="R467" s="174"/>
      <c r="S467" s="175"/>
    </row>
    <row r="468" spans="1:19" ht="16.5" customHeight="1" thickBot="1">
      <c r="A468" s="167"/>
      <c r="B468" s="168"/>
      <c r="C468" s="117"/>
      <c r="D468" s="118"/>
      <c r="E468" s="119"/>
      <c r="G468" s="58"/>
      <c r="H468" s="169"/>
      <c r="I468" s="170"/>
      <c r="J468" s="170"/>
      <c r="K468" s="171"/>
      <c r="L468" s="143"/>
      <c r="M468" s="57"/>
      <c r="N468" s="172"/>
      <c r="O468" s="172"/>
      <c r="P468" s="173" t="str">
        <f t="shared" si="26"/>
        <v/>
      </c>
      <c r="Q468" s="173"/>
      <c r="R468" s="174"/>
      <c r="S468" s="175"/>
    </row>
    <row r="469" spans="1:19" ht="16.5" customHeight="1">
      <c r="A469" s="176" t="s">
        <v>117</v>
      </c>
      <c r="B469" s="176"/>
      <c r="C469" s="176"/>
      <c r="D469" s="176"/>
      <c r="E469" s="176"/>
      <c r="G469" s="59"/>
      <c r="H469" s="177"/>
      <c r="I469" s="178"/>
      <c r="J469" s="178"/>
      <c r="K469" s="179"/>
      <c r="L469" s="144"/>
      <c r="M469" s="60"/>
      <c r="N469" s="180"/>
      <c r="O469" s="181"/>
      <c r="P469" s="173" t="str">
        <f t="shared" si="26"/>
        <v/>
      </c>
      <c r="Q469" s="173"/>
      <c r="R469" s="182"/>
      <c r="S469" s="183"/>
    </row>
    <row r="470" spans="1:19" ht="16.5" customHeight="1">
      <c r="A470" s="184" t="s">
        <v>95</v>
      </c>
      <c r="B470" s="185"/>
      <c r="C470" s="186" t="str">
        <f>_xlfn.CONCAT(基本情報入力!$C$10,"　",基本情報入力!$C$11)</f>
        <v>浦和銀行　本太支店</v>
      </c>
      <c r="D470" s="187"/>
      <c r="E470" s="188"/>
      <c r="G470" s="85"/>
      <c r="H470" s="83" t="s">
        <v>51</v>
      </c>
      <c r="I470" s="61"/>
      <c r="J470" s="189">
        <f>SUMIF(R452:S469,0.1,P452:Q469)</f>
        <v>0</v>
      </c>
      <c r="K470" s="189"/>
      <c r="L470" s="120"/>
      <c r="M470" s="121" t="s">
        <v>89</v>
      </c>
      <c r="N470" s="190">
        <f>IF($U$4="１－四捨五入",ROUND($J470*0.1,0),IF($U$4="２－切り捨て",ROUNDDOWN($J470*0.1,0),IF($U$4="３－切り上げ",ROUNDUP($J470*0.1,0),"端数処理方法を選択")))</f>
        <v>0</v>
      </c>
      <c r="O470" s="190"/>
      <c r="P470" s="62" t="s">
        <v>58</v>
      </c>
      <c r="Q470" s="191">
        <f>IF(N470="端数処理方法を選択","端数処理方法を選択",SUM(J470,N470))</f>
        <v>0</v>
      </c>
      <c r="R470" s="191"/>
      <c r="S470" s="192"/>
    </row>
    <row r="471" spans="1:19" ht="16.5" customHeight="1">
      <c r="A471" s="147" t="s">
        <v>94</v>
      </c>
      <c r="B471" s="148"/>
      <c r="C471" s="122" t="str">
        <f>基本情報入力!$C$12</f>
        <v>普通</v>
      </c>
      <c r="D471" s="193" t="str">
        <f>TEXT(基本情報入力!$C$13,"0000000")</f>
        <v>0008611</v>
      </c>
      <c r="E471" s="194"/>
      <c r="G471" s="86"/>
      <c r="H471" s="84" t="s">
        <v>42</v>
      </c>
      <c r="I471" s="63"/>
      <c r="J471" s="195">
        <f>SUMIF(R452:S469,0.08,P452:Q469)</f>
        <v>0</v>
      </c>
      <c r="K471" s="195"/>
      <c r="L471" s="123"/>
      <c r="M471" s="124" t="s">
        <v>89</v>
      </c>
      <c r="N471" s="199">
        <f>IF($U$4="１－四捨五入",ROUND($J471*0.08,0),IF($U$4="２－切り捨て",ROUNDDOWN($J471*0.08,0),IF($U$4="３－切り上げ",ROUNDUP($J471*0.08,0),"端数処理方法を選択")))</f>
        <v>0</v>
      </c>
      <c r="O471" s="199"/>
      <c r="P471" s="140" t="s">
        <v>58</v>
      </c>
      <c r="Q471" s="200">
        <f t="shared" ref="Q471:Q472" si="27">IF(N471="端数処理方法を選択","端数処理方法を選択",SUM(J471,N471))</f>
        <v>0</v>
      </c>
      <c r="R471" s="200"/>
      <c r="S471" s="201"/>
    </row>
    <row r="472" spans="1:19" ht="16.5" customHeight="1">
      <c r="A472" s="147" t="s">
        <v>92</v>
      </c>
      <c r="B472" s="148"/>
      <c r="C472" s="149" t="str">
        <f>_xlfn.CONCAT(基本情報入力!$C$14)</f>
        <v>日清商事株式会社</v>
      </c>
      <c r="D472" s="149"/>
      <c r="E472" s="150"/>
      <c r="G472" s="87"/>
      <c r="H472" s="139" t="s">
        <v>112</v>
      </c>
      <c r="I472" s="64"/>
      <c r="J472" s="151">
        <f>SUMIF(R452:S469,0,P452:Q469)</f>
        <v>0</v>
      </c>
      <c r="K472" s="151"/>
      <c r="L472" s="125"/>
      <c r="M472" s="126"/>
      <c r="N472" s="152" t="s">
        <v>113</v>
      </c>
      <c r="O472" s="152"/>
      <c r="P472" s="141"/>
      <c r="Q472" s="153">
        <f t="shared" si="27"/>
        <v>0</v>
      </c>
      <c r="R472" s="153"/>
      <c r="S472" s="154"/>
    </row>
    <row r="473" spans="1:19" ht="16.5" customHeight="1" thickBot="1">
      <c r="A473" s="155" t="s">
        <v>93</v>
      </c>
      <c r="B473" s="156"/>
      <c r="C473" s="157" t="str">
        <f>_xlfn.CONCAT(基本情報入力!$C$15)</f>
        <v>ニッセイショウジ（カ</v>
      </c>
      <c r="D473" s="157"/>
      <c r="E473" s="158"/>
      <c r="G473" s="127"/>
      <c r="H473" s="128" t="s">
        <v>90</v>
      </c>
      <c r="I473" s="129"/>
      <c r="J473" s="159">
        <f>SUM(J470:K472)</f>
        <v>0</v>
      </c>
      <c r="K473" s="159"/>
      <c r="L473" s="130"/>
      <c r="M473" s="129" t="s">
        <v>91</v>
      </c>
      <c r="N473" s="159">
        <f>SUM(N470:O472)</f>
        <v>0</v>
      </c>
      <c r="O473" s="159"/>
      <c r="P473" s="131" t="s">
        <v>114</v>
      </c>
      <c r="Q473" s="159">
        <f>SUM(Q470:S472)</f>
        <v>0</v>
      </c>
      <c r="R473" s="159"/>
      <c r="S473" s="160"/>
    </row>
    <row r="474" spans="1:19" ht="8.25" customHeight="1" thickTop="1">
      <c r="B474" s="132"/>
    </row>
    <row r="475" spans="1:19">
      <c r="I475" s="133"/>
      <c r="J475" s="134"/>
      <c r="K475" s="134"/>
      <c r="L475" s="135"/>
      <c r="M475" s="134"/>
      <c r="N475" s="134"/>
      <c r="O475" s="134"/>
      <c r="P475" s="134"/>
      <c r="Q475" s="134"/>
      <c r="R475" s="161"/>
      <c r="S475" s="162"/>
    </row>
    <row r="476" spans="1:19" ht="40.5" customHeight="1">
      <c r="A476" s="163" t="s">
        <v>40</v>
      </c>
      <c r="B476" s="163"/>
      <c r="C476" s="164"/>
      <c r="D476" s="164"/>
      <c r="E476" s="164"/>
      <c r="F476" s="164"/>
      <c r="G476" s="164"/>
      <c r="H476" s="164"/>
      <c r="I476" s="136"/>
      <c r="J476" s="137"/>
      <c r="K476" s="137"/>
      <c r="L476" s="137"/>
      <c r="M476" s="137"/>
      <c r="N476" s="137"/>
      <c r="O476" s="137"/>
      <c r="P476" s="137"/>
      <c r="Q476" s="137"/>
      <c r="R476" s="165"/>
      <c r="S476" s="166"/>
    </row>
    <row r="477" spans="1:19">
      <c r="A477" t="s">
        <v>16</v>
      </c>
      <c r="P477" s="88" t="s">
        <v>43</v>
      </c>
      <c r="Q477" s="239">
        <f>請求概要入力!$E$2</f>
        <v>45189</v>
      </c>
      <c r="R477" s="239"/>
      <c r="S477" s="239"/>
    </row>
    <row r="478" spans="1:19" ht="28.5">
      <c r="A478" s="240" t="s">
        <v>41</v>
      </c>
      <c r="B478" s="240"/>
      <c r="C478" s="240"/>
      <c r="D478" s="240"/>
      <c r="E478" s="240"/>
      <c r="F478" s="240"/>
      <c r="G478" s="240"/>
      <c r="H478" s="240"/>
      <c r="I478" s="240"/>
      <c r="J478" s="240"/>
      <c r="K478" s="240"/>
      <c r="L478" s="240"/>
      <c r="M478" s="240"/>
      <c r="N478" s="240"/>
      <c r="O478" s="240"/>
      <c r="P478" s="240"/>
      <c r="Q478" s="240"/>
      <c r="R478" s="240"/>
      <c r="S478" s="240"/>
    </row>
    <row r="479" spans="1:19" ht="18" customHeight="1">
      <c r="B479" s="241" t="s">
        <v>18</v>
      </c>
      <c r="C479" s="241"/>
      <c r="D479" s="241"/>
      <c r="L479" s="89"/>
      <c r="M479" s="90" t="s">
        <v>7</v>
      </c>
      <c r="N479" s="242" t="str">
        <f>_xlfn.CONCAT(基本情報入力!$C$2)</f>
        <v>埼玉県さいたま市浦和区本太１－９－△</v>
      </c>
      <c r="O479" s="242"/>
      <c r="P479" s="242"/>
      <c r="Q479" s="242"/>
      <c r="R479" s="242"/>
      <c r="S479" s="243"/>
    </row>
    <row r="480" spans="1:19" ht="18" customHeight="1">
      <c r="D480" s="92"/>
      <c r="F480" s="93"/>
      <c r="H480" s="94"/>
      <c r="I480" s="94"/>
      <c r="J480" s="94"/>
      <c r="L480" s="89"/>
      <c r="M480" s="95" t="s">
        <v>9</v>
      </c>
      <c r="N480" s="244" t="str">
        <f>_xlfn.CONCAT(基本情報入力!$C$3)</f>
        <v>日清商事株式会社</v>
      </c>
      <c r="O480" s="244"/>
      <c r="P480" s="244"/>
      <c r="Q480" s="244"/>
      <c r="R480" s="244"/>
      <c r="S480" s="245" t="s">
        <v>100</v>
      </c>
    </row>
    <row r="481" spans="1:19" ht="18" customHeight="1">
      <c r="B481" s="96" t="s">
        <v>30</v>
      </c>
      <c r="C481" s="97" t="str" cm="1">
        <f t="array" ref="C481">_xlfn.XLOOKUP((ROW()-5)/34+1,請求概要入力!$A:$A,IF(請求概要入力!$D:$D="","",請求概要入力!$D:$D),"")</f>
        <v/>
      </c>
      <c r="D481" s="92"/>
      <c r="E481" s="98" t="s">
        <v>17</v>
      </c>
      <c r="F481" s="246">
        <f>基本情報入力!$C$7</f>
        <v>8611</v>
      </c>
      <c r="G481" s="246"/>
      <c r="H481" s="99"/>
      <c r="I481" s="100"/>
      <c r="J481" s="100"/>
      <c r="K481" s="100"/>
      <c r="L481" s="101"/>
      <c r="M481" s="102"/>
      <c r="N481" s="247" t="str">
        <f>_xlfn.CONCAT(基本情報入力!$C$4)</f>
        <v>代表取締役　日清 太郎</v>
      </c>
      <c r="O481" s="247"/>
      <c r="P481" s="247"/>
      <c r="Q481" s="247"/>
      <c r="R481" s="247"/>
      <c r="S481" s="245"/>
    </row>
    <row r="482" spans="1:19" ht="18" customHeight="1">
      <c r="E482" s="93"/>
      <c r="F482" s="93"/>
      <c r="G482" s="93"/>
      <c r="H482" s="93"/>
      <c r="I482" s="93"/>
      <c r="J482" s="93"/>
      <c r="K482" s="103"/>
      <c r="L482" s="89"/>
      <c r="M482" s="95" t="s">
        <v>27</v>
      </c>
      <c r="N482" s="248" t="str">
        <f>_xlfn.CONCAT(基本情報入力!$C$5)</f>
        <v>048-885-861X</v>
      </c>
      <c r="O482" s="248"/>
      <c r="P482" s="142" t="s">
        <v>28</v>
      </c>
      <c r="Q482" s="248" t="str">
        <f>_xlfn.CONCAT(基本情報入力!$C$6)</f>
        <v>048-885-861X</v>
      </c>
      <c r="R482" s="248"/>
      <c r="S482" s="249"/>
    </row>
    <row r="483" spans="1:19" ht="18" customHeight="1">
      <c r="B483" s="96" t="s">
        <v>31</v>
      </c>
      <c r="C483" s="250" t="str" cm="1">
        <f t="array" ref="C483">_xlfn.XLOOKUP((ROW()-7)/34+1,請求概要入力!$A:$A,IF(請求概要入力!$E:$E="","",請求概要入力!$E:$E),"")</f>
        <v/>
      </c>
      <c r="D483" s="250"/>
      <c r="E483" s="250"/>
      <c r="F483" s="250"/>
      <c r="G483" s="250"/>
      <c r="H483" s="250"/>
      <c r="I483" s="250"/>
      <c r="J483" s="250"/>
      <c r="K483" s="250"/>
      <c r="L483" s="104"/>
      <c r="M483" s="105"/>
      <c r="N483" s="251" t="s">
        <v>59</v>
      </c>
      <c r="O483" s="251"/>
      <c r="P483" s="251" t="str">
        <f>_xlfn.CONCAT(基本情報入力!$C$8)</f>
        <v>T50300010025XX</v>
      </c>
      <c r="Q483" s="251"/>
      <c r="R483" s="251"/>
      <c r="S483" s="252"/>
    </row>
    <row r="484" spans="1:19" ht="8.25" customHeight="1" thickBot="1"/>
    <row r="485" spans="1:19" ht="15" customHeight="1" thickBot="1">
      <c r="A485" s="216" t="s">
        <v>115</v>
      </c>
      <c r="B485" s="216"/>
      <c r="C485" s="216"/>
      <c r="D485" s="216"/>
      <c r="E485" s="216"/>
      <c r="G485" s="106" t="s">
        <v>10</v>
      </c>
      <c r="H485" s="217" t="s">
        <v>36</v>
      </c>
      <c r="I485" s="218"/>
      <c r="J485" s="218"/>
      <c r="K485" s="219"/>
      <c r="L485" s="107" t="s">
        <v>37</v>
      </c>
      <c r="M485" s="107" t="s">
        <v>1</v>
      </c>
      <c r="N485" s="220" t="s">
        <v>38</v>
      </c>
      <c r="O485" s="220"/>
      <c r="P485" s="220" t="s">
        <v>39</v>
      </c>
      <c r="Q485" s="220"/>
      <c r="R485" s="221" t="s">
        <v>52</v>
      </c>
      <c r="S485" s="222"/>
    </row>
    <row r="486" spans="1:19" ht="16.5" customHeight="1">
      <c r="A486" s="223" t="s">
        <v>29</v>
      </c>
      <c r="B486" s="224"/>
      <c r="C486" s="224"/>
      <c r="D486" s="225" t="str" cm="1">
        <f t="array" ref="D486">_xlfn.XLOOKUP((ROW()-10)/34+1,請求概要入力!$A:$A,IF(請求概要入力!$F:$F="","",請求概要入力!$F:$F),"")</f>
        <v/>
      </c>
      <c r="E486" s="226" t="str">
        <f>IFERROR(IF(VLOOKUP(ROUNDUP(ROW(E486)/30,0),請求概要入力!$A$5:$G$24,3,FALSE)=0,"",VLOOKUP(ROUNDUP(ROW(E486)/30,0),請求概要入力!$A$5:$G$24,3,FALSE)),"")</f>
        <v/>
      </c>
      <c r="G486" s="54"/>
      <c r="H486" s="229"/>
      <c r="I486" s="230"/>
      <c r="J486" s="230"/>
      <c r="K486" s="231"/>
      <c r="L486" s="143"/>
      <c r="M486" s="55"/>
      <c r="N486" s="232"/>
      <c r="O486" s="232"/>
      <c r="P486" s="173" t="str">
        <f>IF((L486*N486)&lt;&gt;0,L486*N486,"")</f>
        <v/>
      </c>
      <c r="Q486" s="173"/>
      <c r="R486" s="233"/>
      <c r="S486" s="234"/>
    </row>
    <row r="487" spans="1:19" ht="16.5" customHeight="1">
      <c r="A487" s="208"/>
      <c r="B487" s="209"/>
      <c r="C487" s="209"/>
      <c r="D487" s="227" t="str">
        <f>IFERROR(IF(VLOOKUP(ROUNDUP(ROW(D487)/30,0),請求概要入力!$A$5:$G$24,3,FALSE)=0,"",VLOOKUP(ROUNDUP(ROW(D487)/30,0),請求概要入力!$A$5:$G$24,3,FALSE)),"")</f>
        <v/>
      </c>
      <c r="E487" s="228" t="str">
        <f>IFERROR(IF(VLOOKUP(ROUNDUP(ROW(E487)/30,0),請求概要入力!$A$5:$G$24,3,FALSE)=0,"",VLOOKUP(ROUNDUP(ROW(E487)/30,0),請求概要入力!$A$5:$G$24,3,FALSE)),"")</f>
        <v/>
      </c>
      <c r="G487" s="56"/>
      <c r="H487" s="169"/>
      <c r="I487" s="170"/>
      <c r="J487" s="170"/>
      <c r="K487" s="171"/>
      <c r="L487" s="143"/>
      <c r="M487" s="57"/>
      <c r="N487" s="172"/>
      <c r="O487" s="172"/>
      <c r="P487" s="173" t="str">
        <f t="shared" ref="P487:P503" si="28">IF((L487*N487)&lt;&gt;0,L487*N487,"")</f>
        <v/>
      </c>
      <c r="Q487" s="173"/>
      <c r="R487" s="174"/>
      <c r="S487" s="175"/>
    </row>
    <row r="488" spans="1:19" ht="16.5" customHeight="1">
      <c r="A488" s="208" t="s">
        <v>45</v>
      </c>
      <c r="B488" s="209"/>
      <c r="C488" s="209"/>
      <c r="D488" s="235" t="str" cm="1">
        <f t="array" ref="D488">_xlfn.XLOOKUP((ROW()-12)/34+1,請求概要入力!$A:$A,IF(請求概要入力!$G:$G="","",請求概要入力!$G:$G),"")</f>
        <v/>
      </c>
      <c r="E488" s="236" t="str">
        <f>IFERROR(IF(VLOOKUP(ROUNDUP(ROW(E488)/30,0),請求概要入力!$A$5:$G$24,3,FALSE)=0,"",VLOOKUP(ROUNDUP(ROW(E488)/30,0),請求概要入力!$A$5:$G$24,3,FALSE)),"")</f>
        <v/>
      </c>
      <c r="G488" s="58"/>
      <c r="H488" s="169"/>
      <c r="I488" s="170"/>
      <c r="J488" s="170"/>
      <c r="K488" s="171"/>
      <c r="L488" s="143"/>
      <c r="M488" s="55"/>
      <c r="N488" s="232"/>
      <c r="O488" s="232"/>
      <c r="P488" s="173" t="str">
        <f t="shared" si="28"/>
        <v/>
      </c>
      <c r="Q488" s="173"/>
      <c r="R488" s="174"/>
      <c r="S488" s="175"/>
    </row>
    <row r="489" spans="1:19" ht="16.5" customHeight="1">
      <c r="A489" s="208"/>
      <c r="B489" s="209"/>
      <c r="C489" s="209"/>
      <c r="D489" s="235" t="str">
        <f>IFERROR(IF(VLOOKUP(ROUNDUP(ROW(D489)/30,0),請求概要入力!$A$5:$G$24,3,FALSE)=0,"",VLOOKUP(ROUNDUP(ROW(D489)/30,0),請求概要入力!$A$5:$G$24,3,FALSE)),"")</f>
        <v/>
      </c>
      <c r="E489" s="236" t="str">
        <f>IFERROR(IF(VLOOKUP(ROUNDUP(ROW(E489)/30,0),請求概要入力!$A$5:$G$24,3,FALSE)=0,"",VLOOKUP(ROUNDUP(ROW(E489)/30,0),請求概要入力!$A$5:$G$24,3,FALSE)),"")</f>
        <v/>
      </c>
      <c r="G489" s="58"/>
      <c r="H489" s="169"/>
      <c r="I489" s="170"/>
      <c r="J489" s="170"/>
      <c r="K489" s="171"/>
      <c r="L489" s="143"/>
      <c r="M489" s="57"/>
      <c r="N489" s="172"/>
      <c r="O489" s="172"/>
      <c r="P489" s="173" t="str">
        <f t="shared" si="28"/>
        <v/>
      </c>
      <c r="Q489" s="173"/>
      <c r="R489" s="174"/>
      <c r="S489" s="175"/>
    </row>
    <row r="490" spans="1:19" ht="16.5" customHeight="1">
      <c r="A490" s="237" t="s">
        <v>47</v>
      </c>
      <c r="B490" s="238"/>
      <c r="C490" s="238"/>
      <c r="D490" s="210" t="str" cm="1">
        <f t="array" ref="D490">IF(ISNUMBER(D488),IF(D488&gt;0,IF(_xlfn.XLOOKUP((ROW()-14)/34+1,請求概要入力!$A:$A,IF(請求概要入力!$H:$H="","",請求概要入力!$H:$H),"")="",0,_xlfn.XLOOKUP((ROW()-14)/34+1,請求概要入力!$A:$A,IF(請求概要入力!$H:$H="","",請求概要入力!$H:$H),"")),""),"")</f>
        <v/>
      </c>
      <c r="E490" s="211"/>
      <c r="G490" s="58"/>
      <c r="H490" s="169"/>
      <c r="I490" s="170"/>
      <c r="J490" s="170"/>
      <c r="K490" s="171"/>
      <c r="L490" s="143"/>
      <c r="M490" s="55"/>
      <c r="N490" s="206"/>
      <c r="O490" s="207"/>
      <c r="P490" s="173" t="str">
        <f t="shared" si="28"/>
        <v/>
      </c>
      <c r="Q490" s="173"/>
      <c r="R490" s="174"/>
      <c r="S490" s="175"/>
    </row>
    <row r="491" spans="1:19" ht="16.5" customHeight="1">
      <c r="A491" s="237"/>
      <c r="B491" s="238"/>
      <c r="C491" s="238"/>
      <c r="D491" s="210"/>
      <c r="E491" s="211"/>
      <c r="G491" s="58"/>
      <c r="H491" s="169"/>
      <c r="I491" s="170"/>
      <c r="J491" s="170"/>
      <c r="K491" s="171"/>
      <c r="L491" s="143"/>
      <c r="M491" s="57"/>
      <c r="N491" s="206"/>
      <c r="O491" s="207"/>
      <c r="P491" s="173" t="str">
        <f t="shared" si="28"/>
        <v/>
      </c>
      <c r="Q491" s="173"/>
      <c r="R491" s="174"/>
      <c r="S491" s="175"/>
    </row>
    <row r="492" spans="1:19" ht="16.5" customHeight="1">
      <c r="A492" s="208" t="s">
        <v>48</v>
      </c>
      <c r="B492" s="209"/>
      <c r="C492" s="209"/>
      <c r="D492" s="210" t="str">
        <f>IF(ISNUMBER(D488),IF(D488&gt;0,J507,""),"")</f>
        <v/>
      </c>
      <c r="E492" s="211"/>
      <c r="G492" s="58"/>
      <c r="H492" s="169"/>
      <c r="I492" s="170"/>
      <c r="J492" s="170"/>
      <c r="K492" s="171"/>
      <c r="L492" s="143"/>
      <c r="M492" s="57"/>
      <c r="N492" s="172"/>
      <c r="O492" s="172"/>
      <c r="P492" s="173" t="str">
        <f t="shared" si="28"/>
        <v/>
      </c>
      <c r="Q492" s="173"/>
      <c r="R492" s="174"/>
      <c r="S492" s="175"/>
    </row>
    <row r="493" spans="1:19" ht="16.5" customHeight="1">
      <c r="A493" s="208"/>
      <c r="B493" s="209"/>
      <c r="C493" s="209"/>
      <c r="D493" s="210"/>
      <c r="E493" s="211"/>
      <c r="G493" s="58"/>
      <c r="H493" s="169"/>
      <c r="I493" s="170"/>
      <c r="J493" s="170"/>
      <c r="K493" s="171"/>
      <c r="L493" s="143"/>
      <c r="M493" s="57"/>
      <c r="N493" s="172"/>
      <c r="O493" s="172"/>
      <c r="P493" s="173" t="str">
        <f t="shared" si="28"/>
        <v/>
      </c>
      <c r="Q493" s="173"/>
      <c r="R493" s="174"/>
      <c r="S493" s="175"/>
    </row>
    <row r="494" spans="1:19" ht="16.5" customHeight="1">
      <c r="A494" s="208" t="s">
        <v>56</v>
      </c>
      <c r="B494" s="209"/>
      <c r="C494" s="209"/>
      <c r="D494" s="210" t="str">
        <f>IFERROR(D488-D490-D492,"")</f>
        <v/>
      </c>
      <c r="E494" s="211"/>
      <c r="G494" s="58"/>
      <c r="H494" s="169"/>
      <c r="I494" s="170"/>
      <c r="J494" s="170"/>
      <c r="K494" s="171"/>
      <c r="L494" s="143"/>
      <c r="M494" s="57"/>
      <c r="N494" s="172"/>
      <c r="O494" s="172"/>
      <c r="P494" s="173" t="str">
        <f t="shared" si="28"/>
        <v/>
      </c>
      <c r="Q494" s="173"/>
      <c r="R494" s="174"/>
      <c r="S494" s="175"/>
    </row>
    <row r="495" spans="1:19" ht="16.5" customHeight="1" thickBot="1">
      <c r="A495" s="212"/>
      <c r="B495" s="213"/>
      <c r="C495" s="213"/>
      <c r="D495" s="214"/>
      <c r="E495" s="215"/>
      <c r="G495" s="58"/>
      <c r="H495" s="169"/>
      <c r="I495" s="170"/>
      <c r="J495" s="170"/>
      <c r="K495" s="171"/>
      <c r="L495" s="143"/>
      <c r="M495" s="57"/>
      <c r="N495" s="172"/>
      <c r="O495" s="172"/>
      <c r="P495" s="173" t="str">
        <f t="shared" si="28"/>
        <v/>
      </c>
      <c r="Q495" s="173"/>
      <c r="R495" s="174"/>
      <c r="S495" s="175"/>
    </row>
    <row r="496" spans="1:19" ht="16.5" customHeight="1" thickBot="1">
      <c r="A496" s="196" t="s">
        <v>116</v>
      </c>
      <c r="B496" s="196"/>
      <c r="C496" s="196"/>
      <c r="D496" s="196"/>
      <c r="E496" s="196"/>
      <c r="G496" s="58"/>
      <c r="H496" s="169"/>
      <c r="I496" s="170"/>
      <c r="J496" s="170"/>
      <c r="K496" s="171"/>
      <c r="L496" s="143"/>
      <c r="M496" s="57"/>
      <c r="N496" s="172"/>
      <c r="O496" s="172"/>
      <c r="P496" s="173" t="str">
        <f t="shared" si="28"/>
        <v/>
      </c>
      <c r="Q496" s="173"/>
      <c r="R496" s="174"/>
      <c r="S496" s="175"/>
    </row>
    <row r="497" spans="1:19" ht="16.5" customHeight="1" thickBot="1">
      <c r="A497" s="197" t="s">
        <v>34</v>
      </c>
      <c r="B497" s="198"/>
      <c r="C497" s="109" t="s">
        <v>35</v>
      </c>
      <c r="D497" s="110" t="s">
        <v>57</v>
      </c>
      <c r="E497" s="111" t="s">
        <v>58</v>
      </c>
      <c r="G497" s="58"/>
      <c r="H497" s="169"/>
      <c r="I497" s="170"/>
      <c r="J497" s="170"/>
      <c r="K497" s="171"/>
      <c r="L497" s="143"/>
      <c r="M497" s="57"/>
      <c r="N497" s="172"/>
      <c r="O497" s="172"/>
      <c r="P497" s="173" t="str">
        <f t="shared" si="28"/>
        <v/>
      </c>
      <c r="Q497" s="173"/>
      <c r="R497" s="174"/>
      <c r="S497" s="175"/>
    </row>
    <row r="498" spans="1:19" ht="16.5" customHeight="1">
      <c r="A498" s="202"/>
      <c r="B498" s="203"/>
      <c r="C498" s="112"/>
      <c r="D498" s="113"/>
      <c r="E498" s="114"/>
      <c r="G498" s="58"/>
      <c r="H498" s="169"/>
      <c r="I498" s="170"/>
      <c r="J498" s="170"/>
      <c r="K498" s="171"/>
      <c r="L498" s="143"/>
      <c r="M498" s="57"/>
      <c r="N498" s="172"/>
      <c r="O498" s="172"/>
      <c r="P498" s="173" t="str">
        <f t="shared" si="28"/>
        <v/>
      </c>
      <c r="Q498" s="173"/>
      <c r="R498" s="174"/>
      <c r="S498" s="175"/>
    </row>
    <row r="499" spans="1:19" ht="16.5" customHeight="1">
      <c r="A499" s="204"/>
      <c r="B499" s="205"/>
      <c r="C499" s="108"/>
      <c r="D499" s="115"/>
      <c r="E499" s="116"/>
      <c r="G499" s="58"/>
      <c r="H499" s="169"/>
      <c r="I499" s="170"/>
      <c r="J499" s="170"/>
      <c r="K499" s="171"/>
      <c r="L499" s="143"/>
      <c r="M499" s="57"/>
      <c r="N499" s="206"/>
      <c r="O499" s="207"/>
      <c r="P499" s="173" t="str">
        <f t="shared" si="28"/>
        <v/>
      </c>
      <c r="Q499" s="173"/>
      <c r="R499" s="174"/>
      <c r="S499" s="175"/>
    </row>
    <row r="500" spans="1:19" ht="16.5" customHeight="1">
      <c r="A500" s="204"/>
      <c r="B500" s="205"/>
      <c r="C500" s="108"/>
      <c r="D500" s="115"/>
      <c r="E500" s="116"/>
      <c r="G500" s="58"/>
      <c r="H500" s="169"/>
      <c r="I500" s="170"/>
      <c r="J500" s="170"/>
      <c r="K500" s="171"/>
      <c r="L500" s="143"/>
      <c r="M500" s="57"/>
      <c r="N500" s="172"/>
      <c r="O500" s="172"/>
      <c r="P500" s="173" t="str">
        <f t="shared" si="28"/>
        <v/>
      </c>
      <c r="Q500" s="173"/>
      <c r="R500" s="174"/>
      <c r="S500" s="175"/>
    </row>
    <row r="501" spans="1:19" ht="16.5" customHeight="1">
      <c r="A501" s="204"/>
      <c r="B501" s="205"/>
      <c r="C501" s="108"/>
      <c r="D501" s="115"/>
      <c r="E501" s="116"/>
      <c r="G501" s="58"/>
      <c r="H501" s="169"/>
      <c r="I501" s="170"/>
      <c r="J501" s="170"/>
      <c r="K501" s="171"/>
      <c r="L501" s="143"/>
      <c r="M501" s="57"/>
      <c r="N501" s="172"/>
      <c r="O501" s="172"/>
      <c r="P501" s="173" t="str">
        <f t="shared" si="28"/>
        <v/>
      </c>
      <c r="Q501" s="173"/>
      <c r="R501" s="174"/>
      <c r="S501" s="175"/>
    </row>
    <row r="502" spans="1:19" ht="16.5" customHeight="1" thickBot="1">
      <c r="A502" s="167"/>
      <c r="B502" s="168"/>
      <c r="C502" s="117"/>
      <c r="D502" s="118"/>
      <c r="E502" s="119"/>
      <c r="G502" s="58"/>
      <c r="H502" s="169"/>
      <c r="I502" s="170"/>
      <c r="J502" s="170"/>
      <c r="K502" s="171"/>
      <c r="L502" s="143"/>
      <c r="M502" s="57"/>
      <c r="N502" s="172"/>
      <c r="O502" s="172"/>
      <c r="P502" s="173" t="str">
        <f t="shared" si="28"/>
        <v/>
      </c>
      <c r="Q502" s="173"/>
      <c r="R502" s="174"/>
      <c r="S502" s="175"/>
    </row>
    <row r="503" spans="1:19" ht="16.5" customHeight="1">
      <c r="A503" s="176" t="s">
        <v>117</v>
      </c>
      <c r="B503" s="176"/>
      <c r="C503" s="176"/>
      <c r="D503" s="176"/>
      <c r="E503" s="176"/>
      <c r="G503" s="59"/>
      <c r="H503" s="177"/>
      <c r="I503" s="178"/>
      <c r="J503" s="178"/>
      <c r="K503" s="179"/>
      <c r="L503" s="144"/>
      <c r="M503" s="60"/>
      <c r="N503" s="180"/>
      <c r="O503" s="181"/>
      <c r="P503" s="173" t="str">
        <f t="shared" si="28"/>
        <v/>
      </c>
      <c r="Q503" s="173"/>
      <c r="R503" s="182"/>
      <c r="S503" s="183"/>
    </row>
    <row r="504" spans="1:19" ht="16.5" customHeight="1">
      <c r="A504" s="184" t="s">
        <v>95</v>
      </c>
      <c r="B504" s="185"/>
      <c r="C504" s="186" t="str">
        <f>_xlfn.CONCAT(基本情報入力!$C$10,"　",基本情報入力!$C$11)</f>
        <v>浦和銀行　本太支店</v>
      </c>
      <c r="D504" s="187"/>
      <c r="E504" s="188"/>
      <c r="G504" s="85"/>
      <c r="H504" s="83" t="s">
        <v>51</v>
      </c>
      <c r="I504" s="61"/>
      <c r="J504" s="189">
        <f>SUMIF(R486:S503,0.1,P486:Q503)</f>
        <v>0</v>
      </c>
      <c r="K504" s="189"/>
      <c r="L504" s="120"/>
      <c r="M504" s="121" t="s">
        <v>89</v>
      </c>
      <c r="N504" s="190">
        <f>IF($U$4="１－四捨五入",ROUND($J504*0.1,0),IF($U$4="２－切り捨て",ROUNDDOWN($J504*0.1,0),IF($U$4="３－切り上げ",ROUNDUP($J504*0.1,0),"端数処理方法を選択")))</f>
        <v>0</v>
      </c>
      <c r="O504" s="190"/>
      <c r="P504" s="62" t="s">
        <v>58</v>
      </c>
      <c r="Q504" s="191">
        <f>IF(N504="端数処理方法を選択","端数処理方法を選択",SUM(J504,N504))</f>
        <v>0</v>
      </c>
      <c r="R504" s="191"/>
      <c r="S504" s="192"/>
    </row>
    <row r="505" spans="1:19" ht="16.5" customHeight="1">
      <c r="A505" s="147" t="s">
        <v>94</v>
      </c>
      <c r="B505" s="148"/>
      <c r="C505" s="122" t="str">
        <f>基本情報入力!$C$12</f>
        <v>普通</v>
      </c>
      <c r="D505" s="193" t="str">
        <f>TEXT(基本情報入力!$C$13,"0000000")</f>
        <v>0008611</v>
      </c>
      <c r="E505" s="194"/>
      <c r="G505" s="86"/>
      <c r="H505" s="84" t="s">
        <v>42</v>
      </c>
      <c r="I505" s="63"/>
      <c r="J505" s="195">
        <f>SUMIF(R486:S503,0.08,P486:Q503)</f>
        <v>0</v>
      </c>
      <c r="K505" s="195"/>
      <c r="L505" s="123"/>
      <c r="M505" s="124" t="s">
        <v>89</v>
      </c>
      <c r="N505" s="199">
        <f>IF($U$4="１－四捨五入",ROUND($J505*0.08,0),IF($U$4="２－切り捨て",ROUNDDOWN($J505*0.08,0),IF($U$4="３－切り上げ",ROUNDUP($J505*0.08,0),"端数処理方法を選択")))</f>
        <v>0</v>
      </c>
      <c r="O505" s="199"/>
      <c r="P505" s="140" t="s">
        <v>58</v>
      </c>
      <c r="Q505" s="200">
        <f t="shared" ref="Q505:Q506" si="29">IF(N505="端数処理方法を選択","端数処理方法を選択",SUM(J505,N505))</f>
        <v>0</v>
      </c>
      <c r="R505" s="200"/>
      <c r="S505" s="201"/>
    </row>
    <row r="506" spans="1:19" ht="16.5" customHeight="1">
      <c r="A506" s="147" t="s">
        <v>92</v>
      </c>
      <c r="B506" s="148"/>
      <c r="C506" s="149" t="str">
        <f>_xlfn.CONCAT(基本情報入力!$C$14)</f>
        <v>日清商事株式会社</v>
      </c>
      <c r="D506" s="149"/>
      <c r="E506" s="150"/>
      <c r="G506" s="87"/>
      <c r="H506" s="139" t="s">
        <v>112</v>
      </c>
      <c r="I506" s="64"/>
      <c r="J506" s="151">
        <f>SUMIF(R486:S503,0,P486:Q503)</f>
        <v>0</v>
      </c>
      <c r="K506" s="151"/>
      <c r="L506" s="125"/>
      <c r="M506" s="126"/>
      <c r="N506" s="152" t="s">
        <v>113</v>
      </c>
      <c r="O506" s="152"/>
      <c r="P506" s="141"/>
      <c r="Q506" s="153">
        <f t="shared" si="29"/>
        <v>0</v>
      </c>
      <c r="R506" s="153"/>
      <c r="S506" s="154"/>
    </row>
    <row r="507" spans="1:19" ht="16.5" customHeight="1" thickBot="1">
      <c r="A507" s="155" t="s">
        <v>93</v>
      </c>
      <c r="B507" s="156"/>
      <c r="C507" s="157" t="str">
        <f>_xlfn.CONCAT(基本情報入力!$C$15)</f>
        <v>ニッセイショウジ（カ</v>
      </c>
      <c r="D507" s="157"/>
      <c r="E507" s="158"/>
      <c r="G507" s="127"/>
      <c r="H507" s="128" t="s">
        <v>90</v>
      </c>
      <c r="I507" s="129"/>
      <c r="J507" s="159">
        <f>SUM(J504:K506)</f>
        <v>0</v>
      </c>
      <c r="K507" s="159"/>
      <c r="L507" s="130"/>
      <c r="M507" s="129" t="s">
        <v>91</v>
      </c>
      <c r="N507" s="159">
        <f>SUM(N504:O506)</f>
        <v>0</v>
      </c>
      <c r="O507" s="159"/>
      <c r="P507" s="131" t="s">
        <v>114</v>
      </c>
      <c r="Q507" s="159">
        <f>SUM(Q504:S506)</f>
        <v>0</v>
      </c>
      <c r="R507" s="159"/>
      <c r="S507" s="160"/>
    </row>
    <row r="508" spans="1:19" ht="8.25" customHeight="1" thickTop="1">
      <c r="B508" s="132"/>
    </row>
    <row r="509" spans="1:19">
      <c r="I509" s="133"/>
      <c r="J509" s="134"/>
      <c r="K509" s="134"/>
      <c r="L509" s="135"/>
      <c r="M509" s="134"/>
      <c r="N509" s="134"/>
      <c r="O509" s="134"/>
      <c r="P509" s="134"/>
      <c r="Q509" s="134"/>
      <c r="R509" s="161"/>
      <c r="S509" s="162"/>
    </row>
    <row r="510" spans="1:19" ht="40.5" customHeight="1">
      <c r="A510" s="163" t="s">
        <v>40</v>
      </c>
      <c r="B510" s="163"/>
      <c r="C510" s="164"/>
      <c r="D510" s="164"/>
      <c r="E510" s="164"/>
      <c r="F510" s="164"/>
      <c r="G510" s="164"/>
      <c r="H510" s="164"/>
      <c r="I510" s="136"/>
      <c r="J510" s="137"/>
      <c r="K510" s="137"/>
      <c r="L510" s="137"/>
      <c r="M510" s="137"/>
      <c r="N510" s="137"/>
      <c r="O510" s="137"/>
      <c r="P510" s="137"/>
      <c r="Q510" s="137"/>
      <c r="R510" s="165"/>
      <c r="S510" s="166"/>
    </row>
    <row r="511" spans="1:19">
      <c r="A511" t="s">
        <v>16</v>
      </c>
      <c r="P511" s="88" t="s">
        <v>43</v>
      </c>
      <c r="Q511" s="239">
        <f>請求概要入力!$E$2</f>
        <v>45189</v>
      </c>
      <c r="R511" s="239"/>
      <c r="S511" s="239"/>
    </row>
    <row r="512" spans="1:19" ht="28.5">
      <c r="A512" s="240" t="s">
        <v>41</v>
      </c>
      <c r="B512" s="240"/>
      <c r="C512" s="240"/>
      <c r="D512" s="240"/>
      <c r="E512" s="240"/>
      <c r="F512" s="240"/>
      <c r="G512" s="240"/>
      <c r="H512" s="240"/>
      <c r="I512" s="240"/>
      <c r="J512" s="240"/>
      <c r="K512" s="240"/>
      <c r="L512" s="240"/>
      <c r="M512" s="240"/>
      <c r="N512" s="240"/>
      <c r="O512" s="240"/>
      <c r="P512" s="240"/>
      <c r="Q512" s="240"/>
      <c r="R512" s="240"/>
      <c r="S512" s="240"/>
    </row>
    <row r="513" spans="1:19" ht="18" customHeight="1">
      <c r="B513" s="241" t="s">
        <v>18</v>
      </c>
      <c r="C513" s="241"/>
      <c r="D513" s="241"/>
      <c r="L513" s="89"/>
      <c r="M513" s="90" t="s">
        <v>7</v>
      </c>
      <c r="N513" s="242" t="str">
        <f>_xlfn.CONCAT(基本情報入力!$C$2)</f>
        <v>埼玉県さいたま市浦和区本太１－９－△</v>
      </c>
      <c r="O513" s="242"/>
      <c r="P513" s="242"/>
      <c r="Q513" s="242"/>
      <c r="R513" s="242"/>
      <c r="S513" s="243"/>
    </row>
    <row r="514" spans="1:19" ht="18" customHeight="1">
      <c r="D514" s="92"/>
      <c r="F514" s="93"/>
      <c r="H514" s="94"/>
      <c r="I514" s="94"/>
      <c r="J514" s="94"/>
      <c r="L514" s="89"/>
      <c r="M514" s="95" t="s">
        <v>9</v>
      </c>
      <c r="N514" s="244" t="str">
        <f>_xlfn.CONCAT(基本情報入力!$C$3)</f>
        <v>日清商事株式会社</v>
      </c>
      <c r="O514" s="244"/>
      <c r="P514" s="244"/>
      <c r="Q514" s="244"/>
      <c r="R514" s="244"/>
      <c r="S514" s="245" t="s">
        <v>100</v>
      </c>
    </row>
    <row r="515" spans="1:19" ht="18" customHeight="1">
      <c r="B515" s="96" t="s">
        <v>30</v>
      </c>
      <c r="C515" s="97" t="str" cm="1">
        <f t="array" ref="C515">_xlfn.XLOOKUP((ROW()-5)/34+1,請求概要入力!$A:$A,IF(請求概要入力!$D:$D="","",請求概要入力!$D:$D),"")</f>
        <v/>
      </c>
      <c r="D515" s="92"/>
      <c r="E515" s="98" t="s">
        <v>17</v>
      </c>
      <c r="F515" s="246">
        <f>基本情報入力!$C$7</f>
        <v>8611</v>
      </c>
      <c r="G515" s="246"/>
      <c r="H515" s="99"/>
      <c r="I515" s="100"/>
      <c r="J515" s="100"/>
      <c r="K515" s="100"/>
      <c r="L515" s="101"/>
      <c r="M515" s="102"/>
      <c r="N515" s="247" t="str">
        <f>_xlfn.CONCAT(基本情報入力!$C$4)</f>
        <v>代表取締役　日清 太郎</v>
      </c>
      <c r="O515" s="247"/>
      <c r="P515" s="247"/>
      <c r="Q515" s="247"/>
      <c r="R515" s="247"/>
      <c r="S515" s="245"/>
    </row>
    <row r="516" spans="1:19" ht="18" customHeight="1">
      <c r="E516" s="93"/>
      <c r="F516" s="93"/>
      <c r="G516" s="93"/>
      <c r="H516" s="93"/>
      <c r="I516" s="93"/>
      <c r="J516" s="93"/>
      <c r="K516" s="103"/>
      <c r="L516" s="89"/>
      <c r="M516" s="95" t="s">
        <v>27</v>
      </c>
      <c r="N516" s="248" t="str">
        <f>_xlfn.CONCAT(基本情報入力!$C$5)</f>
        <v>048-885-861X</v>
      </c>
      <c r="O516" s="248"/>
      <c r="P516" s="142" t="s">
        <v>28</v>
      </c>
      <c r="Q516" s="248" t="str">
        <f>_xlfn.CONCAT(基本情報入力!$C$6)</f>
        <v>048-885-861X</v>
      </c>
      <c r="R516" s="248"/>
      <c r="S516" s="249"/>
    </row>
    <row r="517" spans="1:19" ht="18" customHeight="1">
      <c r="B517" s="96" t="s">
        <v>31</v>
      </c>
      <c r="C517" s="250" t="str" cm="1">
        <f t="array" ref="C517">_xlfn.XLOOKUP((ROW()-7)/34+1,請求概要入力!$A:$A,IF(請求概要入力!$E:$E="","",請求概要入力!$E:$E),"")</f>
        <v/>
      </c>
      <c r="D517" s="250"/>
      <c r="E517" s="250"/>
      <c r="F517" s="250"/>
      <c r="G517" s="250"/>
      <c r="H517" s="250"/>
      <c r="I517" s="250"/>
      <c r="J517" s="250"/>
      <c r="K517" s="250"/>
      <c r="L517" s="104"/>
      <c r="M517" s="105"/>
      <c r="N517" s="251" t="s">
        <v>59</v>
      </c>
      <c r="O517" s="251"/>
      <c r="P517" s="251" t="str">
        <f>_xlfn.CONCAT(基本情報入力!$C$8)</f>
        <v>T50300010025XX</v>
      </c>
      <c r="Q517" s="251"/>
      <c r="R517" s="251"/>
      <c r="S517" s="252"/>
    </row>
    <row r="518" spans="1:19" ht="8.25" customHeight="1" thickBot="1"/>
    <row r="519" spans="1:19" ht="15" customHeight="1" thickBot="1">
      <c r="A519" s="216" t="s">
        <v>115</v>
      </c>
      <c r="B519" s="216"/>
      <c r="C519" s="216"/>
      <c r="D519" s="216"/>
      <c r="E519" s="216"/>
      <c r="G519" s="106" t="s">
        <v>10</v>
      </c>
      <c r="H519" s="217" t="s">
        <v>36</v>
      </c>
      <c r="I519" s="218"/>
      <c r="J519" s="218"/>
      <c r="K519" s="219"/>
      <c r="L519" s="107" t="s">
        <v>37</v>
      </c>
      <c r="M519" s="107" t="s">
        <v>1</v>
      </c>
      <c r="N519" s="220" t="s">
        <v>38</v>
      </c>
      <c r="O519" s="220"/>
      <c r="P519" s="220" t="s">
        <v>39</v>
      </c>
      <c r="Q519" s="220"/>
      <c r="R519" s="221" t="s">
        <v>52</v>
      </c>
      <c r="S519" s="222"/>
    </row>
    <row r="520" spans="1:19" ht="16.5" customHeight="1">
      <c r="A520" s="223" t="s">
        <v>29</v>
      </c>
      <c r="B520" s="224"/>
      <c r="C520" s="224"/>
      <c r="D520" s="225" t="str" cm="1">
        <f t="array" ref="D520">_xlfn.XLOOKUP((ROW()-10)/34+1,請求概要入力!$A:$A,IF(請求概要入力!$F:$F="","",請求概要入力!$F:$F),"")</f>
        <v/>
      </c>
      <c r="E520" s="226" t="str">
        <f>IFERROR(IF(VLOOKUP(ROUNDUP(ROW(E520)/30,0),請求概要入力!$A$5:$G$24,3,FALSE)=0,"",VLOOKUP(ROUNDUP(ROW(E520)/30,0),請求概要入力!$A$5:$G$24,3,FALSE)),"")</f>
        <v/>
      </c>
      <c r="G520" s="54"/>
      <c r="H520" s="229"/>
      <c r="I520" s="230"/>
      <c r="J520" s="230"/>
      <c r="K520" s="231"/>
      <c r="L520" s="143"/>
      <c r="M520" s="55"/>
      <c r="N520" s="232"/>
      <c r="O520" s="232"/>
      <c r="P520" s="173" t="str">
        <f>IF((L520*N520)&lt;&gt;0,L520*N520,"")</f>
        <v/>
      </c>
      <c r="Q520" s="173"/>
      <c r="R520" s="233"/>
      <c r="S520" s="234"/>
    </row>
    <row r="521" spans="1:19" ht="16.5" customHeight="1">
      <c r="A521" s="208"/>
      <c r="B521" s="209"/>
      <c r="C521" s="209"/>
      <c r="D521" s="227" t="str">
        <f>IFERROR(IF(VLOOKUP(ROUNDUP(ROW(D521)/30,0),請求概要入力!$A$5:$G$24,3,FALSE)=0,"",VLOOKUP(ROUNDUP(ROW(D521)/30,0),請求概要入力!$A$5:$G$24,3,FALSE)),"")</f>
        <v/>
      </c>
      <c r="E521" s="228" t="str">
        <f>IFERROR(IF(VLOOKUP(ROUNDUP(ROW(E521)/30,0),請求概要入力!$A$5:$G$24,3,FALSE)=0,"",VLOOKUP(ROUNDUP(ROW(E521)/30,0),請求概要入力!$A$5:$G$24,3,FALSE)),"")</f>
        <v/>
      </c>
      <c r="G521" s="56"/>
      <c r="H521" s="169"/>
      <c r="I521" s="170"/>
      <c r="J521" s="170"/>
      <c r="K521" s="171"/>
      <c r="L521" s="143"/>
      <c r="M521" s="57"/>
      <c r="N521" s="172"/>
      <c r="O521" s="172"/>
      <c r="P521" s="173" t="str">
        <f t="shared" ref="P521:P537" si="30">IF((L521*N521)&lt;&gt;0,L521*N521,"")</f>
        <v/>
      </c>
      <c r="Q521" s="173"/>
      <c r="R521" s="174"/>
      <c r="S521" s="175"/>
    </row>
    <row r="522" spans="1:19" ht="16.5" customHeight="1">
      <c r="A522" s="208" t="s">
        <v>45</v>
      </c>
      <c r="B522" s="209"/>
      <c r="C522" s="209"/>
      <c r="D522" s="235" t="str" cm="1">
        <f t="array" ref="D522">_xlfn.XLOOKUP((ROW()-12)/34+1,請求概要入力!$A:$A,IF(請求概要入力!$G:$G="","",請求概要入力!$G:$G),"")</f>
        <v/>
      </c>
      <c r="E522" s="236" t="str">
        <f>IFERROR(IF(VLOOKUP(ROUNDUP(ROW(E522)/30,0),請求概要入力!$A$5:$G$24,3,FALSE)=0,"",VLOOKUP(ROUNDUP(ROW(E522)/30,0),請求概要入力!$A$5:$G$24,3,FALSE)),"")</f>
        <v/>
      </c>
      <c r="G522" s="58"/>
      <c r="H522" s="169"/>
      <c r="I522" s="170"/>
      <c r="J522" s="170"/>
      <c r="K522" s="171"/>
      <c r="L522" s="143"/>
      <c r="M522" s="55"/>
      <c r="N522" s="232"/>
      <c r="O522" s="232"/>
      <c r="P522" s="173" t="str">
        <f t="shared" si="30"/>
        <v/>
      </c>
      <c r="Q522" s="173"/>
      <c r="R522" s="174"/>
      <c r="S522" s="175"/>
    </row>
    <row r="523" spans="1:19" ht="16.5" customHeight="1">
      <c r="A523" s="208"/>
      <c r="B523" s="209"/>
      <c r="C523" s="209"/>
      <c r="D523" s="235" t="str">
        <f>IFERROR(IF(VLOOKUP(ROUNDUP(ROW(D523)/30,0),請求概要入力!$A$5:$G$24,3,FALSE)=0,"",VLOOKUP(ROUNDUP(ROW(D523)/30,0),請求概要入力!$A$5:$G$24,3,FALSE)),"")</f>
        <v/>
      </c>
      <c r="E523" s="236" t="str">
        <f>IFERROR(IF(VLOOKUP(ROUNDUP(ROW(E523)/30,0),請求概要入力!$A$5:$G$24,3,FALSE)=0,"",VLOOKUP(ROUNDUP(ROW(E523)/30,0),請求概要入力!$A$5:$G$24,3,FALSE)),"")</f>
        <v/>
      </c>
      <c r="G523" s="58"/>
      <c r="H523" s="169"/>
      <c r="I523" s="170"/>
      <c r="J523" s="170"/>
      <c r="K523" s="171"/>
      <c r="L523" s="143"/>
      <c r="M523" s="57"/>
      <c r="N523" s="172"/>
      <c r="O523" s="172"/>
      <c r="P523" s="173" t="str">
        <f t="shared" si="30"/>
        <v/>
      </c>
      <c r="Q523" s="173"/>
      <c r="R523" s="174"/>
      <c r="S523" s="175"/>
    </row>
    <row r="524" spans="1:19" ht="16.5" customHeight="1">
      <c r="A524" s="237" t="s">
        <v>47</v>
      </c>
      <c r="B524" s="238"/>
      <c r="C524" s="238"/>
      <c r="D524" s="210" t="str" cm="1">
        <f t="array" ref="D524">IF(ISNUMBER(D522),IF(D522&gt;0,IF(_xlfn.XLOOKUP((ROW()-14)/34+1,請求概要入力!$A:$A,IF(請求概要入力!$H:$H="","",請求概要入力!$H:$H),"")="",0,_xlfn.XLOOKUP((ROW()-14)/34+1,請求概要入力!$A:$A,IF(請求概要入力!$H:$H="","",請求概要入力!$H:$H),"")),""),"")</f>
        <v/>
      </c>
      <c r="E524" s="211"/>
      <c r="G524" s="58"/>
      <c r="H524" s="169"/>
      <c r="I524" s="170"/>
      <c r="J524" s="170"/>
      <c r="K524" s="171"/>
      <c r="L524" s="143"/>
      <c r="M524" s="55"/>
      <c r="N524" s="206"/>
      <c r="O524" s="207"/>
      <c r="P524" s="173" t="str">
        <f t="shared" si="30"/>
        <v/>
      </c>
      <c r="Q524" s="173"/>
      <c r="R524" s="174"/>
      <c r="S524" s="175"/>
    </row>
    <row r="525" spans="1:19" ht="16.5" customHeight="1">
      <c r="A525" s="237"/>
      <c r="B525" s="238"/>
      <c r="C525" s="238"/>
      <c r="D525" s="210"/>
      <c r="E525" s="211"/>
      <c r="G525" s="58"/>
      <c r="H525" s="169"/>
      <c r="I525" s="170"/>
      <c r="J525" s="170"/>
      <c r="K525" s="171"/>
      <c r="L525" s="143"/>
      <c r="M525" s="57"/>
      <c r="N525" s="206"/>
      <c r="O525" s="207"/>
      <c r="P525" s="173" t="str">
        <f t="shared" si="30"/>
        <v/>
      </c>
      <c r="Q525" s="173"/>
      <c r="R525" s="174"/>
      <c r="S525" s="175"/>
    </row>
    <row r="526" spans="1:19" ht="16.5" customHeight="1">
      <c r="A526" s="208" t="s">
        <v>48</v>
      </c>
      <c r="B526" s="209"/>
      <c r="C526" s="209"/>
      <c r="D526" s="210" t="str">
        <f>IF(ISNUMBER(D522),IF(D522&gt;0,J541,""),"")</f>
        <v/>
      </c>
      <c r="E526" s="211"/>
      <c r="G526" s="58"/>
      <c r="H526" s="169"/>
      <c r="I526" s="170"/>
      <c r="J526" s="170"/>
      <c r="K526" s="171"/>
      <c r="L526" s="143"/>
      <c r="M526" s="57"/>
      <c r="N526" s="172"/>
      <c r="O526" s="172"/>
      <c r="P526" s="173" t="str">
        <f t="shared" si="30"/>
        <v/>
      </c>
      <c r="Q526" s="173"/>
      <c r="R526" s="174"/>
      <c r="S526" s="175"/>
    </row>
    <row r="527" spans="1:19" ht="16.5" customHeight="1">
      <c r="A527" s="208"/>
      <c r="B527" s="209"/>
      <c r="C527" s="209"/>
      <c r="D527" s="210"/>
      <c r="E527" s="211"/>
      <c r="G527" s="58"/>
      <c r="H527" s="169"/>
      <c r="I527" s="170"/>
      <c r="J527" s="170"/>
      <c r="K527" s="171"/>
      <c r="L527" s="143"/>
      <c r="M527" s="57"/>
      <c r="N527" s="172"/>
      <c r="O527" s="172"/>
      <c r="P527" s="173" t="str">
        <f t="shared" si="30"/>
        <v/>
      </c>
      <c r="Q527" s="173"/>
      <c r="R527" s="174"/>
      <c r="S527" s="175"/>
    </row>
    <row r="528" spans="1:19" ht="16.5" customHeight="1">
      <c r="A528" s="208" t="s">
        <v>56</v>
      </c>
      <c r="B528" s="209"/>
      <c r="C528" s="209"/>
      <c r="D528" s="210" t="str">
        <f>IFERROR(D522-D524-D526,"")</f>
        <v/>
      </c>
      <c r="E528" s="211"/>
      <c r="G528" s="58"/>
      <c r="H528" s="169"/>
      <c r="I528" s="170"/>
      <c r="J528" s="170"/>
      <c r="K528" s="171"/>
      <c r="L528" s="143"/>
      <c r="M528" s="57"/>
      <c r="N528" s="172"/>
      <c r="O528" s="172"/>
      <c r="P528" s="173" t="str">
        <f t="shared" si="30"/>
        <v/>
      </c>
      <c r="Q528" s="173"/>
      <c r="R528" s="174"/>
      <c r="S528" s="175"/>
    </row>
    <row r="529" spans="1:19" ht="16.5" customHeight="1" thickBot="1">
      <c r="A529" s="212"/>
      <c r="B529" s="213"/>
      <c r="C529" s="213"/>
      <c r="D529" s="214"/>
      <c r="E529" s="215"/>
      <c r="G529" s="58"/>
      <c r="H529" s="169"/>
      <c r="I529" s="170"/>
      <c r="J529" s="170"/>
      <c r="K529" s="171"/>
      <c r="L529" s="143"/>
      <c r="M529" s="57"/>
      <c r="N529" s="172"/>
      <c r="O529" s="172"/>
      <c r="P529" s="173" t="str">
        <f t="shared" si="30"/>
        <v/>
      </c>
      <c r="Q529" s="173"/>
      <c r="R529" s="174"/>
      <c r="S529" s="175"/>
    </row>
    <row r="530" spans="1:19" ht="16.5" customHeight="1" thickBot="1">
      <c r="A530" s="196" t="s">
        <v>116</v>
      </c>
      <c r="B530" s="196"/>
      <c r="C530" s="196"/>
      <c r="D530" s="196"/>
      <c r="E530" s="196"/>
      <c r="G530" s="58"/>
      <c r="H530" s="169"/>
      <c r="I530" s="170"/>
      <c r="J530" s="170"/>
      <c r="K530" s="171"/>
      <c r="L530" s="143"/>
      <c r="M530" s="57"/>
      <c r="N530" s="172"/>
      <c r="O530" s="172"/>
      <c r="P530" s="173" t="str">
        <f t="shared" si="30"/>
        <v/>
      </c>
      <c r="Q530" s="173"/>
      <c r="R530" s="174"/>
      <c r="S530" s="175"/>
    </row>
    <row r="531" spans="1:19" ht="16.5" customHeight="1" thickBot="1">
      <c r="A531" s="197" t="s">
        <v>34</v>
      </c>
      <c r="B531" s="198"/>
      <c r="C531" s="109" t="s">
        <v>35</v>
      </c>
      <c r="D531" s="110" t="s">
        <v>57</v>
      </c>
      <c r="E531" s="111" t="s">
        <v>58</v>
      </c>
      <c r="G531" s="58"/>
      <c r="H531" s="169"/>
      <c r="I531" s="170"/>
      <c r="J531" s="170"/>
      <c r="K531" s="171"/>
      <c r="L531" s="143"/>
      <c r="M531" s="57"/>
      <c r="N531" s="172"/>
      <c r="O531" s="172"/>
      <c r="P531" s="173" t="str">
        <f t="shared" si="30"/>
        <v/>
      </c>
      <c r="Q531" s="173"/>
      <c r="R531" s="174"/>
      <c r="S531" s="175"/>
    </row>
    <row r="532" spans="1:19" ht="16.5" customHeight="1">
      <c r="A532" s="202"/>
      <c r="B532" s="203"/>
      <c r="C532" s="112"/>
      <c r="D532" s="113"/>
      <c r="E532" s="114"/>
      <c r="G532" s="58"/>
      <c r="H532" s="169"/>
      <c r="I532" s="170"/>
      <c r="J532" s="170"/>
      <c r="K532" s="171"/>
      <c r="L532" s="143"/>
      <c r="M532" s="57"/>
      <c r="N532" s="172"/>
      <c r="O532" s="172"/>
      <c r="P532" s="173" t="str">
        <f t="shared" si="30"/>
        <v/>
      </c>
      <c r="Q532" s="173"/>
      <c r="R532" s="174"/>
      <c r="S532" s="175"/>
    </row>
    <row r="533" spans="1:19" ht="16.5" customHeight="1">
      <c r="A533" s="204"/>
      <c r="B533" s="205"/>
      <c r="C533" s="108"/>
      <c r="D533" s="115"/>
      <c r="E533" s="116"/>
      <c r="G533" s="58"/>
      <c r="H533" s="169"/>
      <c r="I533" s="170"/>
      <c r="J533" s="170"/>
      <c r="K533" s="171"/>
      <c r="L533" s="143"/>
      <c r="M533" s="57"/>
      <c r="N533" s="206"/>
      <c r="O533" s="207"/>
      <c r="P533" s="173" t="str">
        <f t="shared" si="30"/>
        <v/>
      </c>
      <c r="Q533" s="173"/>
      <c r="R533" s="174"/>
      <c r="S533" s="175"/>
    </row>
    <row r="534" spans="1:19" ht="16.5" customHeight="1">
      <c r="A534" s="204"/>
      <c r="B534" s="205"/>
      <c r="C534" s="108"/>
      <c r="D534" s="115"/>
      <c r="E534" s="116"/>
      <c r="G534" s="58"/>
      <c r="H534" s="169"/>
      <c r="I534" s="170"/>
      <c r="J534" s="170"/>
      <c r="K534" s="171"/>
      <c r="L534" s="143"/>
      <c r="M534" s="57"/>
      <c r="N534" s="172"/>
      <c r="O534" s="172"/>
      <c r="P534" s="173" t="str">
        <f t="shared" si="30"/>
        <v/>
      </c>
      <c r="Q534" s="173"/>
      <c r="R534" s="174"/>
      <c r="S534" s="175"/>
    </row>
    <row r="535" spans="1:19" ht="16.5" customHeight="1">
      <c r="A535" s="204"/>
      <c r="B535" s="205"/>
      <c r="C535" s="108"/>
      <c r="D535" s="115"/>
      <c r="E535" s="116"/>
      <c r="G535" s="58"/>
      <c r="H535" s="169"/>
      <c r="I535" s="170"/>
      <c r="J535" s="170"/>
      <c r="K535" s="171"/>
      <c r="L535" s="143"/>
      <c r="M535" s="57"/>
      <c r="N535" s="172"/>
      <c r="O535" s="172"/>
      <c r="P535" s="173" t="str">
        <f t="shared" si="30"/>
        <v/>
      </c>
      <c r="Q535" s="173"/>
      <c r="R535" s="174"/>
      <c r="S535" s="175"/>
    </row>
    <row r="536" spans="1:19" ht="16.5" customHeight="1" thickBot="1">
      <c r="A536" s="167"/>
      <c r="B536" s="168"/>
      <c r="C536" s="117"/>
      <c r="D536" s="118"/>
      <c r="E536" s="119"/>
      <c r="G536" s="58"/>
      <c r="H536" s="169"/>
      <c r="I536" s="170"/>
      <c r="J536" s="170"/>
      <c r="K536" s="171"/>
      <c r="L536" s="143"/>
      <c r="M536" s="57"/>
      <c r="N536" s="172"/>
      <c r="O536" s="172"/>
      <c r="P536" s="173" t="str">
        <f t="shared" si="30"/>
        <v/>
      </c>
      <c r="Q536" s="173"/>
      <c r="R536" s="174"/>
      <c r="S536" s="175"/>
    </row>
    <row r="537" spans="1:19" ht="16.5" customHeight="1">
      <c r="A537" s="176" t="s">
        <v>117</v>
      </c>
      <c r="B537" s="176"/>
      <c r="C537" s="176"/>
      <c r="D537" s="176"/>
      <c r="E537" s="176"/>
      <c r="G537" s="59"/>
      <c r="H537" s="177"/>
      <c r="I537" s="178"/>
      <c r="J537" s="178"/>
      <c r="K537" s="179"/>
      <c r="L537" s="144"/>
      <c r="M537" s="60"/>
      <c r="N537" s="180"/>
      <c r="O537" s="181"/>
      <c r="P537" s="173" t="str">
        <f t="shared" si="30"/>
        <v/>
      </c>
      <c r="Q537" s="173"/>
      <c r="R537" s="182"/>
      <c r="S537" s="183"/>
    </row>
    <row r="538" spans="1:19" ht="16.5" customHeight="1">
      <c r="A538" s="184" t="s">
        <v>95</v>
      </c>
      <c r="B538" s="185"/>
      <c r="C538" s="186" t="str">
        <f>_xlfn.CONCAT(基本情報入力!$C$10,"　",基本情報入力!$C$11)</f>
        <v>浦和銀行　本太支店</v>
      </c>
      <c r="D538" s="187"/>
      <c r="E538" s="188"/>
      <c r="G538" s="85"/>
      <c r="H538" s="83" t="s">
        <v>51</v>
      </c>
      <c r="I538" s="61"/>
      <c r="J538" s="189">
        <f>SUMIF(R520:S537,0.1,P520:Q537)</f>
        <v>0</v>
      </c>
      <c r="K538" s="189"/>
      <c r="L538" s="120"/>
      <c r="M538" s="121" t="s">
        <v>89</v>
      </c>
      <c r="N538" s="190">
        <f>IF($U$4="１－四捨五入",ROUND($J538*0.1,0),IF($U$4="２－切り捨て",ROUNDDOWN($J538*0.1,0),IF($U$4="３－切り上げ",ROUNDUP($J538*0.1,0),"端数処理方法を選択")))</f>
        <v>0</v>
      </c>
      <c r="O538" s="190"/>
      <c r="P538" s="62" t="s">
        <v>58</v>
      </c>
      <c r="Q538" s="191">
        <f>IF(N538="端数処理方法を選択","端数処理方法を選択",SUM(J538,N538))</f>
        <v>0</v>
      </c>
      <c r="R538" s="191"/>
      <c r="S538" s="192"/>
    </row>
    <row r="539" spans="1:19" ht="16.5" customHeight="1">
      <c r="A539" s="147" t="s">
        <v>94</v>
      </c>
      <c r="B539" s="148"/>
      <c r="C539" s="122" t="str">
        <f>基本情報入力!$C$12</f>
        <v>普通</v>
      </c>
      <c r="D539" s="193" t="str">
        <f>TEXT(基本情報入力!$C$13,"0000000")</f>
        <v>0008611</v>
      </c>
      <c r="E539" s="194"/>
      <c r="G539" s="86"/>
      <c r="H539" s="84" t="s">
        <v>42</v>
      </c>
      <c r="I539" s="63"/>
      <c r="J539" s="195">
        <f>SUMIF(R520:S537,0.08,P520:Q537)</f>
        <v>0</v>
      </c>
      <c r="K539" s="195"/>
      <c r="L539" s="123"/>
      <c r="M539" s="124" t="s">
        <v>89</v>
      </c>
      <c r="N539" s="199">
        <f>IF($U$4="１－四捨五入",ROUND($J539*0.08,0),IF($U$4="２－切り捨て",ROUNDDOWN($J539*0.08,0),IF($U$4="３－切り上げ",ROUNDUP($J539*0.08,0),"端数処理方法を選択")))</f>
        <v>0</v>
      </c>
      <c r="O539" s="199"/>
      <c r="P539" s="140" t="s">
        <v>58</v>
      </c>
      <c r="Q539" s="200">
        <f t="shared" ref="Q539:Q540" si="31">IF(N539="端数処理方法を選択","端数処理方法を選択",SUM(J539,N539))</f>
        <v>0</v>
      </c>
      <c r="R539" s="200"/>
      <c r="S539" s="201"/>
    </row>
    <row r="540" spans="1:19" ht="16.5" customHeight="1">
      <c r="A540" s="147" t="s">
        <v>92</v>
      </c>
      <c r="B540" s="148"/>
      <c r="C540" s="149" t="str">
        <f>_xlfn.CONCAT(基本情報入力!$C$14)</f>
        <v>日清商事株式会社</v>
      </c>
      <c r="D540" s="149"/>
      <c r="E540" s="150"/>
      <c r="G540" s="87"/>
      <c r="H540" s="139" t="s">
        <v>112</v>
      </c>
      <c r="I540" s="64"/>
      <c r="J540" s="151">
        <f>SUMIF(R520:S537,0,P520:Q537)</f>
        <v>0</v>
      </c>
      <c r="K540" s="151"/>
      <c r="L540" s="125"/>
      <c r="M540" s="126"/>
      <c r="N540" s="152" t="s">
        <v>113</v>
      </c>
      <c r="O540" s="152"/>
      <c r="P540" s="141"/>
      <c r="Q540" s="153">
        <f t="shared" si="31"/>
        <v>0</v>
      </c>
      <c r="R540" s="153"/>
      <c r="S540" s="154"/>
    </row>
    <row r="541" spans="1:19" ht="16.5" customHeight="1" thickBot="1">
      <c r="A541" s="155" t="s">
        <v>93</v>
      </c>
      <c r="B541" s="156"/>
      <c r="C541" s="157" t="str">
        <f>_xlfn.CONCAT(基本情報入力!$C$15)</f>
        <v>ニッセイショウジ（カ</v>
      </c>
      <c r="D541" s="157"/>
      <c r="E541" s="158"/>
      <c r="G541" s="127"/>
      <c r="H541" s="128" t="s">
        <v>90</v>
      </c>
      <c r="I541" s="129"/>
      <c r="J541" s="159">
        <f>SUM(J538:K540)</f>
        <v>0</v>
      </c>
      <c r="K541" s="159"/>
      <c r="L541" s="130"/>
      <c r="M541" s="129" t="s">
        <v>91</v>
      </c>
      <c r="N541" s="159">
        <f>SUM(N538:O540)</f>
        <v>0</v>
      </c>
      <c r="O541" s="159"/>
      <c r="P541" s="131" t="s">
        <v>114</v>
      </c>
      <c r="Q541" s="159">
        <f>SUM(Q538:S540)</f>
        <v>0</v>
      </c>
      <c r="R541" s="159"/>
      <c r="S541" s="160"/>
    </row>
    <row r="542" spans="1:19" ht="8.25" customHeight="1" thickTop="1">
      <c r="B542" s="132"/>
    </row>
    <row r="543" spans="1:19">
      <c r="I543" s="133"/>
      <c r="J543" s="134"/>
      <c r="K543" s="134"/>
      <c r="L543" s="135"/>
      <c r="M543" s="134"/>
      <c r="N543" s="134"/>
      <c r="O543" s="134"/>
      <c r="P543" s="134"/>
      <c r="Q543" s="134"/>
      <c r="R543" s="161"/>
      <c r="S543" s="162"/>
    </row>
    <row r="544" spans="1:19" ht="40.5" customHeight="1">
      <c r="A544" s="163" t="s">
        <v>40</v>
      </c>
      <c r="B544" s="163"/>
      <c r="C544" s="164"/>
      <c r="D544" s="164"/>
      <c r="E544" s="164"/>
      <c r="F544" s="164"/>
      <c r="G544" s="164"/>
      <c r="H544" s="164"/>
      <c r="I544" s="136"/>
      <c r="J544" s="137"/>
      <c r="K544" s="137"/>
      <c r="L544" s="137"/>
      <c r="M544" s="137"/>
      <c r="N544" s="137"/>
      <c r="O544" s="137"/>
      <c r="P544" s="137"/>
      <c r="Q544" s="137"/>
      <c r="R544" s="165"/>
      <c r="S544" s="166"/>
    </row>
    <row r="545" spans="1:19">
      <c r="A545" t="s">
        <v>16</v>
      </c>
      <c r="P545" s="88" t="s">
        <v>43</v>
      </c>
      <c r="Q545" s="239">
        <f>請求概要入力!$E$2</f>
        <v>45189</v>
      </c>
      <c r="R545" s="239"/>
      <c r="S545" s="239"/>
    </row>
    <row r="546" spans="1:19" ht="28.5">
      <c r="A546" s="240" t="s">
        <v>41</v>
      </c>
      <c r="B546" s="240"/>
      <c r="C546" s="240"/>
      <c r="D546" s="240"/>
      <c r="E546" s="240"/>
      <c r="F546" s="240"/>
      <c r="G546" s="240"/>
      <c r="H546" s="240"/>
      <c r="I546" s="240"/>
      <c r="J546" s="240"/>
      <c r="K546" s="240"/>
      <c r="L546" s="240"/>
      <c r="M546" s="240"/>
      <c r="N546" s="240"/>
      <c r="O546" s="240"/>
      <c r="P546" s="240"/>
      <c r="Q546" s="240"/>
      <c r="R546" s="240"/>
      <c r="S546" s="240"/>
    </row>
    <row r="547" spans="1:19" ht="18" customHeight="1">
      <c r="B547" s="241" t="s">
        <v>18</v>
      </c>
      <c r="C547" s="241"/>
      <c r="D547" s="241"/>
      <c r="L547" s="89"/>
      <c r="M547" s="90" t="s">
        <v>7</v>
      </c>
      <c r="N547" s="242" t="str">
        <f>_xlfn.CONCAT(基本情報入力!$C$2)</f>
        <v>埼玉県さいたま市浦和区本太１－９－△</v>
      </c>
      <c r="O547" s="242"/>
      <c r="P547" s="242"/>
      <c r="Q547" s="242"/>
      <c r="R547" s="242"/>
      <c r="S547" s="243"/>
    </row>
    <row r="548" spans="1:19" ht="18" customHeight="1">
      <c r="D548" s="92"/>
      <c r="F548" s="93"/>
      <c r="H548" s="94"/>
      <c r="I548" s="94"/>
      <c r="J548" s="94"/>
      <c r="L548" s="89"/>
      <c r="M548" s="95" t="s">
        <v>9</v>
      </c>
      <c r="N548" s="244" t="str">
        <f>_xlfn.CONCAT(基本情報入力!$C$3)</f>
        <v>日清商事株式会社</v>
      </c>
      <c r="O548" s="244"/>
      <c r="P548" s="244"/>
      <c r="Q548" s="244"/>
      <c r="R548" s="244"/>
      <c r="S548" s="245" t="s">
        <v>100</v>
      </c>
    </row>
    <row r="549" spans="1:19" ht="18" customHeight="1">
      <c r="B549" s="96" t="s">
        <v>30</v>
      </c>
      <c r="C549" s="97" t="str" cm="1">
        <f t="array" ref="C549">_xlfn.XLOOKUP((ROW()-5)/34+1,請求概要入力!$A:$A,IF(請求概要入力!$D:$D="","",請求概要入力!$D:$D),"")</f>
        <v/>
      </c>
      <c r="D549" s="92"/>
      <c r="E549" s="98" t="s">
        <v>17</v>
      </c>
      <c r="F549" s="246">
        <f>基本情報入力!$C$7</f>
        <v>8611</v>
      </c>
      <c r="G549" s="246"/>
      <c r="H549" s="99"/>
      <c r="I549" s="100"/>
      <c r="J549" s="100"/>
      <c r="K549" s="100"/>
      <c r="L549" s="101"/>
      <c r="M549" s="102"/>
      <c r="N549" s="247" t="str">
        <f>_xlfn.CONCAT(基本情報入力!$C$4)</f>
        <v>代表取締役　日清 太郎</v>
      </c>
      <c r="O549" s="247"/>
      <c r="P549" s="247"/>
      <c r="Q549" s="247"/>
      <c r="R549" s="247"/>
      <c r="S549" s="245"/>
    </row>
    <row r="550" spans="1:19" ht="18" customHeight="1">
      <c r="E550" s="93"/>
      <c r="F550" s="93"/>
      <c r="G550" s="93"/>
      <c r="H550" s="93"/>
      <c r="I550" s="93"/>
      <c r="J550" s="93"/>
      <c r="K550" s="103"/>
      <c r="L550" s="89"/>
      <c r="M550" s="95" t="s">
        <v>27</v>
      </c>
      <c r="N550" s="248" t="str">
        <f>_xlfn.CONCAT(基本情報入力!$C$5)</f>
        <v>048-885-861X</v>
      </c>
      <c r="O550" s="248"/>
      <c r="P550" s="142" t="s">
        <v>28</v>
      </c>
      <c r="Q550" s="248" t="str">
        <f>_xlfn.CONCAT(基本情報入力!$C$6)</f>
        <v>048-885-861X</v>
      </c>
      <c r="R550" s="248"/>
      <c r="S550" s="249"/>
    </row>
    <row r="551" spans="1:19" ht="18" customHeight="1">
      <c r="B551" s="96" t="s">
        <v>31</v>
      </c>
      <c r="C551" s="250" t="str" cm="1">
        <f t="array" ref="C551">_xlfn.XLOOKUP((ROW()-7)/34+1,請求概要入力!$A:$A,IF(請求概要入力!$E:$E="","",請求概要入力!$E:$E),"")</f>
        <v/>
      </c>
      <c r="D551" s="250"/>
      <c r="E551" s="250"/>
      <c r="F551" s="250"/>
      <c r="G551" s="250"/>
      <c r="H551" s="250"/>
      <c r="I551" s="250"/>
      <c r="J551" s="250"/>
      <c r="K551" s="250"/>
      <c r="L551" s="104"/>
      <c r="M551" s="105"/>
      <c r="N551" s="251" t="s">
        <v>59</v>
      </c>
      <c r="O551" s="251"/>
      <c r="P551" s="251" t="str">
        <f>_xlfn.CONCAT(基本情報入力!$C$8)</f>
        <v>T50300010025XX</v>
      </c>
      <c r="Q551" s="251"/>
      <c r="R551" s="251"/>
      <c r="S551" s="252"/>
    </row>
    <row r="552" spans="1:19" ht="8.25" customHeight="1" thickBot="1"/>
    <row r="553" spans="1:19" ht="15" customHeight="1" thickBot="1">
      <c r="A553" s="216" t="s">
        <v>115</v>
      </c>
      <c r="B553" s="216"/>
      <c r="C553" s="216"/>
      <c r="D553" s="216"/>
      <c r="E553" s="216"/>
      <c r="G553" s="106" t="s">
        <v>10</v>
      </c>
      <c r="H553" s="217" t="s">
        <v>36</v>
      </c>
      <c r="I553" s="218"/>
      <c r="J553" s="218"/>
      <c r="K553" s="219"/>
      <c r="L553" s="107" t="s">
        <v>37</v>
      </c>
      <c r="M553" s="107" t="s">
        <v>1</v>
      </c>
      <c r="N553" s="220" t="s">
        <v>38</v>
      </c>
      <c r="O553" s="220"/>
      <c r="P553" s="220" t="s">
        <v>39</v>
      </c>
      <c r="Q553" s="220"/>
      <c r="R553" s="221" t="s">
        <v>52</v>
      </c>
      <c r="S553" s="222"/>
    </row>
    <row r="554" spans="1:19" ht="16.5" customHeight="1">
      <c r="A554" s="223" t="s">
        <v>29</v>
      </c>
      <c r="B554" s="224"/>
      <c r="C554" s="224"/>
      <c r="D554" s="225" t="str" cm="1">
        <f t="array" ref="D554">_xlfn.XLOOKUP((ROW()-10)/34+1,請求概要入力!$A:$A,IF(請求概要入力!$F:$F="","",請求概要入力!$F:$F),"")</f>
        <v/>
      </c>
      <c r="E554" s="226" t="str">
        <f>IFERROR(IF(VLOOKUP(ROUNDUP(ROW(E554)/30,0),請求概要入力!$A$5:$G$24,3,FALSE)=0,"",VLOOKUP(ROUNDUP(ROW(E554)/30,0),請求概要入力!$A$5:$G$24,3,FALSE)),"")</f>
        <v/>
      </c>
      <c r="G554" s="54"/>
      <c r="H554" s="229"/>
      <c r="I554" s="230"/>
      <c r="J554" s="230"/>
      <c r="K554" s="231"/>
      <c r="L554" s="143"/>
      <c r="M554" s="55"/>
      <c r="N554" s="232"/>
      <c r="O554" s="232"/>
      <c r="P554" s="173" t="str">
        <f>IF((L554*N554)&lt;&gt;0,L554*N554,"")</f>
        <v/>
      </c>
      <c r="Q554" s="173"/>
      <c r="R554" s="233"/>
      <c r="S554" s="234"/>
    </row>
    <row r="555" spans="1:19" ht="16.5" customHeight="1">
      <c r="A555" s="208"/>
      <c r="B555" s="209"/>
      <c r="C555" s="209"/>
      <c r="D555" s="227" t="str">
        <f>IFERROR(IF(VLOOKUP(ROUNDUP(ROW(D555)/30,0),請求概要入力!$A$5:$G$24,3,FALSE)=0,"",VLOOKUP(ROUNDUP(ROW(D555)/30,0),請求概要入力!$A$5:$G$24,3,FALSE)),"")</f>
        <v/>
      </c>
      <c r="E555" s="228" t="str">
        <f>IFERROR(IF(VLOOKUP(ROUNDUP(ROW(E555)/30,0),請求概要入力!$A$5:$G$24,3,FALSE)=0,"",VLOOKUP(ROUNDUP(ROW(E555)/30,0),請求概要入力!$A$5:$G$24,3,FALSE)),"")</f>
        <v/>
      </c>
      <c r="G555" s="56"/>
      <c r="H555" s="169"/>
      <c r="I555" s="170"/>
      <c r="J555" s="170"/>
      <c r="K555" s="171"/>
      <c r="L555" s="143"/>
      <c r="M555" s="57"/>
      <c r="N555" s="172"/>
      <c r="O555" s="172"/>
      <c r="P555" s="173" t="str">
        <f t="shared" ref="P555:P571" si="32">IF((L555*N555)&lt;&gt;0,L555*N555,"")</f>
        <v/>
      </c>
      <c r="Q555" s="173"/>
      <c r="R555" s="174"/>
      <c r="S555" s="175"/>
    </row>
    <row r="556" spans="1:19" ht="16.5" customHeight="1">
      <c r="A556" s="208" t="s">
        <v>45</v>
      </c>
      <c r="B556" s="209"/>
      <c r="C556" s="209"/>
      <c r="D556" s="235" t="str" cm="1">
        <f t="array" ref="D556">_xlfn.XLOOKUP((ROW()-12)/34+1,請求概要入力!$A:$A,IF(請求概要入力!$G:$G="","",請求概要入力!$G:$G),"")</f>
        <v/>
      </c>
      <c r="E556" s="236" t="str">
        <f>IFERROR(IF(VLOOKUP(ROUNDUP(ROW(E556)/30,0),請求概要入力!$A$5:$G$24,3,FALSE)=0,"",VLOOKUP(ROUNDUP(ROW(E556)/30,0),請求概要入力!$A$5:$G$24,3,FALSE)),"")</f>
        <v/>
      </c>
      <c r="G556" s="58"/>
      <c r="H556" s="169"/>
      <c r="I556" s="170"/>
      <c r="J556" s="170"/>
      <c r="K556" s="171"/>
      <c r="L556" s="143"/>
      <c r="M556" s="55"/>
      <c r="N556" s="232"/>
      <c r="O556" s="232"/>
      <c r="P556" s="173" t="str">
        <f t="shared" si="32"/>
        <v/>
      </c>
      <c r="Q556" s="173"/>
      <c r="R556" s="174"/>
      <c r="S556" s="175"/>
    </row>
    <row r="557" spans="1:19" ht="16.5" customHeight="1">
      <c r="A557" s="208"/>
      <c r="B557" s="209"/>
      <c r="C557" s="209"/>
      <c r="D557" s="235" t="str">
        <f>IFERROR(IF(VLOOKUP(ROUNDUP(ROW(D557)/30,0),請求概要入力!$A$5:$G$24,3,FALSE)=0,"",VLOOKUP(ROUNDUP(ROW(D557)/30,0),請求概要入力!$A$5:$G$24,3,FALSE)),"")</f>
        <v/>
      </c>
      <c r="E557" s="236" t="str">
        <f>IFERROR(IF(VLOOKUP(ROUNDUP(ROW(E557)/30,0),請求概要入力!$A$5:$G$24,3,FALSE)=0,"",VLOOKUP(ROUNDUP(ROW(E557)/30,0),請求概要入力!$A$5:$G$24,3,FALSE)),"")</f>
        <v/>
      </c>
      <c r="G557" s="58"/>
      <c r="H557" s="169"/>
      <c r="I557" s="170"/>
      <c r="J557" s="170"/>
      <c r="K557" s="171"/>
      <c r="L557" s="143"/>
      <c r="M557" s="57"/>
      <c r="N557" s="172"/>
      <c r="O557" s="172"/>
      <c r="P557" s="173" t="str">
        <f t="shared" si="32"/>
        <v/>
      </c>
      <c r="Q557" s="173"/>
      <c r="R557" s="174"/>
      <c r="S557" s="175"/>
    </row>
    <row r="558" spans="1:19" ht="16.5" customHeight="1">
      <c r="A558" s="237" t="s">
        <v>47</v>
      </c>
      <c r="B558" s="238"/>
      <c r="C558" s="238"/>
      <c r="D558" s="210" t="str" cm="1">
        <f t="array" ref="D558">IF(ISNUMBER(D556),IF(D556&gt;0,IF(_xlfn.XLOOKUP((ROW()-14)/34+1,請求概要入力!$A:$A,IF(請求概要入力!$H:$H="","",請求概要入力!$H:$H),"")="",0,_xlfn.XLOOKUP((ROW()-14)/34+1,請求概要入力!$A:$A,IF(請求概要入力!$H:$H="","",請求概要入力!$H:$H),"")),""),"")</f>
        <v/>
      </c>
      <c r="E558" s="211"/>
      <c r="G558" s="58"/>
      <c r="H558" s="169"/>
      <c r="I558" s="170"/>
      <c r="J558" s="170"/>
      <c r="K558" s="171"/>
      <c r="L558" s="143"/>
      <c r="M558" s="55"/>
      <c r="N558" s="206"/>
      <c r="O558" s="207"/>
      <c r="P558" s="173" t="str">
        <f t="shared" si="32"/>
        <v/>
      </c>
      <c r="Q558" s="173"/>
      <c r="R558" s="174"/>
      <c r="S558" s="175"/>
    </row>
    <row r="559" spans="1:19" ht="16.5" customHeight="1">
      <c r="A559" s="237"/>
      <c r="B559" s="238"/>
      <c r="C559" s="238"/>
      <c r="D559" s="210"/>
      <c r="E559" s="211"/>
      <c r="G559" s="58"/>
      <c r="H559" s="169"/>
      <c r="I559" s="170"/>
      <c r="J559" s="170"/>
      <c r="K559" s="171"/>
      <c r="L559" s="143"/>
      <c r="M559" s="57"/>
      <c r="N559" s="206"/>
      <c r="O559" s="207"/>
      <c r="P559" s="173" t="str">
        <f t="shared" si="32"/>
        <v/>
      </c>
      <c r="Q559" s="173"/>
      <c r="R559" s="174"/>
      <c r="S559" s="175"/>
    </row>
    <row r="560" spans="1:19" ht="16.5" customHeight="1">
      <c r="A560" s="208" t="s">
        <v>48</v>
      </c>
      <c r="B560" s="209"/>
      <c r="C560" s="209"/>
      <c r="D560" s="210" t="str">
        <f>IF(ISNUMBER(D556),IF(D556&gt;0,J575,""),"")</f>
        <v/>
      </c>
      <c r="E560" s="211"/>
      <c r="G560" s="58"/>
      <c r="H560" s="169"/>
      <c r="I560" s="170"/>
      <c r="J560" s="170"/>
      <c r="K560" s="171"/>
      <c r="L560" s="143"/>
      <c r="M560" s="57"/>
      <c r="N560" s="172"/>
      <c r="O560" s="172"/>
      <c r="P560" s="173" t="str">
        <f t="shared" si="32"/>
        <v/>
      </c>
      <c r="Q560" s="173"/>
      <c r="R560" s="174"/>
      <c r="S560" s="175"/>
    </row>
    <row r="561" spans="1:19" ht="16.5" customHeight="1">
      <c r="A561" s="208"/>
      <c r="B561" s="209"/>
      <c r="C561" s="209"/>
      <c r="D561" s="210"/>
      <c r="E561" s="211"/>
      <c r="G561" s="58"/>
      <c r="H561" s="169"/>
      <c r="I561" s="170"/>
      <c r="J561" s="170"/>
      <c r="K561" s="171"/>
      <c r="L561" s="143"/>
      <c r="M561" s="57"/>
      <c r="N561" s="172"/>
      <c r="O561" s="172"/>
      <c r="P561" s="173" t="str">
        <f t="shared" si="32"/>
        <v/>
      </c>
      <c r="Q561" s="173"/>
      <c r="R561" s="174"/>
      <c r="S561" s="175"/>
    </row>
    <row r="562" spans="1:19" ht="16.5" customHeight="1">
      <c r="A562" s="208" t="s">
        <v>56</v>
      </c>
      <c r="B562" s="209"/>
      <c r="C562" s="209"/>
      <c r="D562" s="210" t="str">
        <f>IFERROR(D556-D558-D560,"")</f>
        <v/>
      </c>
      <c r="E562" s="211"/>
      <c r="G562" s="58"/>
      <c r="H562" s="169"/>
      <c r="I562" s="170"/>
      <c r="J562" s="170"/>
      <c r="K562" s="171"/>
      <c r="L562" s="143"/>
      <c r="M562" s="57"/>
      <c r="N562" s="172"/>
      <c r="O562" s="172"/>
      <c r="P562" s="173" t="str">
        <f t="shared" si="32"/>
        <v/>
      </c>
      <c r="Q562" s="173"/>
      <c r="R562" s="174"/>
      <c r="S562" s="175"/>
    </row>
    <row r="563" spans="1:19" ht="16.5" customHeight="1" thickBot="1">
      <c r="A563" s="212"/>
      <c r="B563" s="213"/>
      <c r="C563" s="213"/>
      <c r="D563" s="214"/>
      <c r="E563" s="215"/>
      <c r="G563" s="58"/>
      <c r="H563" s="169"/>
      <c r="I563" s="170"/>
      <c r="J563" s="170"/>
      <c r="K563" s="171"/>
      <c r="L563" s="143"/>
      <c r="M563" s="57"/>
      <c r="N563" s="172"/>
      <c r="O563" s="172"/>
      <c r="P563" s="173" t="str">
        <f t="shared" si="32"/>
        <v/>
      </c>
      <c r="Q563" s="173"/>
      <c r="R563" s="174"/>
      <c r="S563" s="175"/>
    </row>
    <row r="564" spans="1:19" ht="16.5" customHeight="1" thickBot="1">
      <c r="A564" s="196" t="s">
        <v>116</v>
      </c>
      <c r="B564" s="196"/>
      <c r="C564" s="196"/>
      <c r="D564" s="196"/>
      <c r="E564" s="196"/>
      <c r="G564" s="58"/>
      <c r="H564" s="169"/>
      <c r="I564" s="170"/>
      <c r="J564" s="170"/>
      <c r="K564" s="171"/>
      <c r="L564" s="143"/>
      <c r="M564" s="57"/>
      <c r="N564" s="172"/>
      <c r="O564" s="172"/>
      <c r="P564" s="173" t="str">
        <f t="shared" si="32"/>
        <v/>
      </c>
      <c r="Q564" s="173"/>
      <c r="R564" s="174"/>
      <c r="S564" s="175"/>
    </row>
    <row r="565" spans="1:19" ht="16.5" customHeight="1" thickBot="1">
      <c r="A565" s="197" t="s">
        <v>34</v>
      </c>
      <c r="B565" s="198"/>
      <c r="C565" s="109" t="s">
        <v>35</v>
      </c>
      <c r="D565" s="110" t="s">
        <v>57</v>
      </c>
      <c r="E565" s="111" t="s">
        <v>58</v>
      </c>
      <c r="G565" s="58"/>
      <c r="H565" s="169"/>
      <c r="I565" s="170"/>
      <c r="J565" s="170"/>
      <c r="K565" s="171"/>
      <c r="L565" s="143"/>
      <c r="M565" s="57"/>
      <c r="N565" s="172"/>
      <c r="O565" s="172"/>
      <c r="P565" s="173" t="str">
        <f t="shared" si="32"/>
        <v/>
      </c>
      <c r="Q565" s="173"/>
      <c r="R565" s="174"/>
      <c r="S565" s="175"/>
    </row>
    <row r="566" spans="1:19" ht="16.5" customHeight="1">
      <c r="A566" s="202"/>
      <c r="B566" s="203"/>
      <c r="C566" s="112"/>
      <c r="D566" s="113"/>
      <c r="E566" s="114"/>
      <c r="G566" s="58"/>
      <c r="H566" s="169"/>
      <c r="I566" s="170"/>
      <c r="J566" s="170"/>
      <c r="K566" s="171"/>
      <c r="L566" s="143"/>
      <c r="M566" s="57"/>
      <c r="N566" s="172"/>
      <c r="O566" s="172"/>
      <c r="P566" s="173" t="str">
        <f t="shared" si="32"/>
        <v/>
      </c>
      <c r="Q566" s="173"/>
      <c r="R566" s="174"/>
      <c r="S566" s="175"/>
    </row>
    <row r="567" spans="1:19" ht="16.5" customHeight="1">
      <c r="A567" s="204"/>
      <c r="B567" s="205"/>
      <c r="C567" s="108"/>
      <c r="D567" s="115"/>
      <c r="E567" s="116"/>
      <c r="G567" s="58"/>
      <c r="H567" s="169"/>
      <c r="I567" s="170"/>
      <c r="J567" s="170"/>
      <c r="K567" s="171"/>
      <c r="L567" s="143"/>
      <c r="M567" s="57"/>
      <c r="N567" s="206"/>
      <c r="O567" s="207"/>
      <c r="P567" s="173" t="str">
        <f t="shared" si="32"/>
        <v/>
      </c>
      <c r="Q567" s="173"/>
      <c r="R567" s="174"/>
      <c r="S567" s="175"/>
    </row>
    <row r="568" spans="1:19" ht="16.5" customHeight="1">
      <c r="A568" s="204"/>
      <c r="B568" s="205"/>
      <c r="C568" s="108"/>
      <c r="D568" s="115"/>
      <c r="E568" s="116"/>
      <c r="G568" s="58"/>
      <c r="H568" s="169"/>
      <c r="I568" s="170"/>
      <c r="J568" s="170"/>
      <c r="K568" s="171"/>
      <c r="L568" s="143"/>
      <c r="M568" s="57"/>
      <c r="N568" s="172"/>
      <c r="O568" s="172"/>
      <c r="P568" s="173" t="str">
        <f t="shared" si="32"/>
        <v/>
      </c>
      <c r="Q568" s="173"/>
      <c r="R568" s="174"/>
      <c r="S568" s="175"/>
    </row>
    <row r="569" spans="1:19" ht="16.5" customHeight="1">
      <c r="A569" s="204"/>
      <c r="B569" s="205"/>
      <c r="C569" s="108"/>
      <c r="D569" s="115"/>
      <c r="E569" s="116"/>
      <c r="G569" s="58"/>
      <c r="H569" s="169"/>
      <c r="I569" s="170"/>
      <c r="J569" s="170"/>
      <c r="K569" s="171"/>
      <c r="L569" s="143"/>
      <c r="M569" s="57"/>
      <c r="N569" s="172"/>
      <c r="O569" s="172"/>
      <c r="P569" s="173" t="str">
        <f t="shared" si="32"/>
        <v/>
      </c>
      <c r="Q569" s="173"/>
      <c r="R569" s="174"/>
      <c r="S569" s="175"/>
    </row>
    <row r="570" spans="1:19" ht="16.5" customHeight="1" thickBot="1">
      <c r="A570" s="167"/>
      <c r="B570" s="168"/>
      <c r="C570" s="117"/>
      <c r="D570" s="118"/>
      <c r="E570" s="119"/>
      <c r="G570" s="58"/>
      <c r="H570" s="169"/>
      <c r="I570" s="170"/>
      <c r="J570" s="170"/>
      <c r="K570" s="171"/>
      <c r="L570" s="143"/>
      <c r="M570" s="57"/>
      <c r="N570" s="172"/>
      <c r="O570" s="172"/>
      <c r="P570" s="173" t="str">
        <f t="shared" si="32"/>
        <v/>
      </c>
      <c r="Q570" s="173"/>
      <c r="R570" s="174"/>
      <c r="S570" s="175"/>
    </row>
    <row r="571" spans="1:19" ht="16.5" customHeight="1">
      <c r="A571" s="176" t="s">
        <v>117</v>
      </c>
      <c r="B571" s="176"/>
      <c r="C571" s="176"/>
      <c r="D571" s="176"/>
      <c r="E571" s="176"/>
      <c r="G571" s="59"/>
      <c r="H571" s="177"/>
      <c r="I571" s="178"/>
      <c r="J571" s="178"/>
      <c r="K571" s="179"/>
      <c r="L571" s="144"/>
      <c r="M571" s="60"/>
      <c r="N571" s="180"/>
      <c r="O571" s="181"/>
      <c r="P571" s="173" t="str">
        <f t="shared" si="32"/>
        <v/>
      </c>
      <c r="Q571" s="173"/>
      <c r="R571" s="182"/>
      <c r="S571" s="183"/>
    </row>
    <row r="572" spans="1:19" ht="16.5" customHeight="1">
      <c r="A572" s="184" t="s">
        <v>95</v>
      </c>
      <c r="B572" s="185"/>
      <c r="C572" s="186" t="str">
        <f>_xlfn.CONCAT(基本情報入力!$C$10,"　",基本情報入力!$C$11)</f>
        <v>浦和銀行　本太支店</v>
      </c>
      <c r="D572" s="187"/>
      <c r="E572" s="188"/>
      <c r="G572" s="85"/>
      <c r="H572" s="83" t="s">
        <v>51</v>
      </c>
      <c r="I572" s="61"/>
      <c r="J572" s="189">
        <f>SUMIF(R554:S571,0.1,P554:Q571)</f>
        <v>0</v>
      </c>
      <c r="K572" s="189"/>
      <c r="L572" s="120"/>
      <c r="M572" s="121" t="s">
        <v>89</v>
      </c>
      <c r="N572" s="190">
        <f>IF($U$4="１－四捨五入",ROUND($J572*0.1,0),IF($U$4="２－切り捨て",ROUNDDOWN($J572*0.1,0),IF($U$4="３－切り上げ",ROUNDUP($J572*0.1,0),"端数処理方法を選択")))</f>
        <v>0</v>
      </c>
      <c r="O572" s="190"/>
      <c r="P572" s="62" t="s">
        <v>58</v>
      </c>
      <c r="Q572" s="191">
        <f>IF(N572="端数処理方法を選択","端数処理方法を選択",SUM(J572,N572))</f>
        <v>0</v>
      </c>
      <c r="R572" s="191"/>
      <c r="S572" s="192"/>
    </row>
    <row r="573" spans="1:19" ht="16.5" customHeight="1">
      <c r="A573" s="147" t="s">
        <v>94</v>
      </c>
      <c r="B573" s="148"/>
      <c r="C573" s="122" t="str">
        <f>基本情報入力!$C$12</f>
        <v>普通</v>
      </c>
      <c r="D573" s="193" t="str">
        <f>TEXT(基本情報入力!$C$13,"0000000")</f>
        <v>0008611</v>
      </c>
      <c r="E573" s="194"/>
      <c r="G573" s="86"/>
      <c r="H573" s="84" t="s">
        <v>42</v>
      </c>
      <c r="I573" s="63"/>
      <c r="J573" s="195">
        <f>SUMIF(R554:S571,0.08,P554:Q571)</f>
        <v>0</v>
      </c>
      <c r="K573" s="195"/>
      <c r="L573" s="123"/>
      <c r="M573" s="124" t="s">
        <v>89</v>
      </c>
      <c r="N573" s="199">
        <f>IF($U$4="１－四捨五入",ROUND($J573*0.08,0),IF($U$4="２－切り捨て",ROUNDDOWN($J573*0.08,0),IF($U$4="３－切り上げ",ROUNDUP($J573*0.08,0),"端数処理方法を選択")))</f>
        <v>0</v>
      </c>
      <c r="O573" s="199"/>
      <c r="P573" s="140" t="s">
        <v>58</v>
      </c>
      <c r="Q573" s="200">
        <f t="shared" ref="Q573:Q574" si="33">IF(N573="端数処理方法を選択","端数処理方法を選択",SUM(J573,N573))</f>
        <v>0</v>
      </c>
      <c r="R573" s="200"/>
      <c r="S573" s="201"/>
    </row>
    <row r="574" spans="1:19" ht="16.5" customHeight="1">
      <c r="A574" s="147" t="s">
        <v>92</v>
      </c>
      <c r="B574" s="148"/>
      <c r="C574" s="149" t="str">
        <f>_xlfn.CONCAT(基本情報入力!$C$14)</f>
        <v>日清商事株式会社</v>
      </c>
      <c r="D574" s="149"/>
      <c r="E574" s="150"/>
      <c r="G574" s="87"/>
      <c r="H574" s="139" t="s">
        <v>112</v>
      </c>
      <c r="I574" s="64"/>
      <c r="J574" s="151">
        <f>SUMIF(R554:S571,0,P554:Q571)</f>
        <v>0</v>
      </c>
      <c r="K574" s="151"/>
      <c r="L574" s="125"/>
      <c r="M574" s="126"/>
      <c r="N574" s="152" t="s">
        <v>113</v>
      </c>
      <c r="O574" s="152"/>
      <c r="P574" s="141"/>
      <c r="Q574" s="153">
        <f t="shared" si="33"/>
        <v>0</v>
      </c>
      <c r="R574" s="153"/>
      <c r="S574" s="154"/>
    </row>
    <row r="575" spans="1:19" ht="16.5" customHeight="1" thickBot="1">
      <c r="A575" s="155" t="s">
        <v>93</v>
      </c>
      <c r="B575" s="156"/>
      <c r="C575" s="157" t="str">
        <f>_xlfn.CONCAT(基本情報入力!$C$15)</f>
        <v>ニッセイショウジ（カ</v>
      </c>
      <c r="D575" s="157"/>
      <c r="E575" s="158"/>
      <c r="G575" s="127"/>
      <c r="H575" s="128" t="s">
        <v>90</v>
      </c>
      <c r="I575" s="129"/>
      <c r="J575" s="159">
        <f>SUM(J572:K574)</f>
        <v>0</v>
      </c>
      <c r="K575" s="159"/>
      <c r="L575" s="130"/>
      <c r="M575" s="129" t="s">
        <v>91</v>
      </c>
      <c r="N575" s="159">
        <f>SUM(N572:O574)</f>
        <v>0</v>
      </c>
      <c r="O575" s="159"/>
      <c r="P575" s="131" t="s">
        <v>114</v>
      </c>
      <c r="Q575" s="159">
        <f>SUM(Q572:S574)</f>
        <v>0</v>
      </c>
      <c r="R575" s="159"/>
      <c r="S575" s="160"/>
    </row>
    <row r="576" spans="1:19" ht="8.25" customHeight="1" thickTop="1">
      <c r="B576" s="132"/>
    </row>
    <row r="577" spans="1:19">
      <c r="I577" s="133"/>
      <c r="J577" s="134"/>
      <c r="K577" s="134"/>
      <c r="L577" s="135"/>
      <c r="M577" s="134"/>
      <c r="N577" s="134"/>
      <c r="O577" s="134"/>
      <c r="P577" s="134"/>
      <c r="Q577" s="134"/>
      <c r="R577" s="161"/>
      <c r="S577" s="162"/>
    </row>
    <row r="578" spans="1:19" ht="40.5" customHeight="1">
      <c r="A578" s="163" t="s">
        <v>40</v>
      </c>
      <c r="B578" s="163"/>
      <c r="C578" s="164"/>
      <c r="D578" s="164"/>
      <c r="E578" s="164"/>
      <c r="F578" s="164"/>
      <c r="G578" s="164"/>
      <c r="H578" s="164"/>
      <c r="I578" s="136"/>
      <c r="J578" s="137"/>
      <c r="K578" s="137"/>
      <c r="L578" s="137"/>
      <c r="M578" s="137"/>
      <c r="N578" s="137"/>
      <c r="O578" s="137"/>
      <c r="P578" s="137"/>
      <c r="Q578" s="137"/>
      <c r="R578" s="165"/>
      <c r="S578" s="166"/>
    </row>
    <row r="579" spans="1:19">
      <c r="A579" t="s">
        <v>16</v>
      </c>
      <c r="P579" s="88" t="s">
        <v>43</v>
      </c>
      <c r="Q579" s="239">
        <f>請求概要入力!$E$2</f>
        <v>45189</v>
      </c>
      <c r="R579" s="239"/>
      <c r="S579" s="239"/>
    </row>
    <row r="580" spans="1:19" ht="28.5">
      <c r="A580" s="240" t="s">
        <v>41</v>
      </c>
      <c r="B580" s="240"/>
      <c r="C580" s="240"/>
      <c r="D580" s="240"/>
      <c r="E580" s="240"/>
      <c r="F580" s="240"/>
      <c r="G580" s="240"/>
      <c r="H580" s="240"/>
      <c r="I580" s="240"/>
      <c r="J580" s="240"/>
      <c r="K580" s="240"/>
      <c r="L580" s="240"/>
      <c r="M580" s="240"/>
      <c r="N580" s="240"/>
      <c r="O580" s="240"/>
      <c r="P580" s="240"/>
      <c r="Q580" s="240"/>
      <c r="R580" s="240"/>
      <c r="S580" s="240"/>
    </row>
    <row r="581" spans="1:19" ht="18" customHeight="1">
      <c r="B581" s="241" t="s">
        <v>18</v>
      </c>
      <c r="C581" s="241"/>
      <c r="D581" s="241"/>
      <c r="L581" s="89"/>
      <c r="M581" s="90" t="s">
        <v>7</v>
      </c>
      <c r="N581" s="242" t="str">
        <f>_xlfn.CONCAT(基本情報入力!$C$2)</f>
        <v>埼玉県さいたま市浦和区本太１－９－△</v>
      </c>
      <c r="O581" s="242"/>
      <c r="P581" s="242"/>
      <c r="Q581" s="242"/>
      <c r="R581" s="242"/>
      <c r="S581" s="243"/>
    </row>
    <row r="582" spans="1:19" ht="18" customHeight="1">
      <c r="D582" s="92"/>
      <c r="F582" s="93"/>
      <c r="H582" s="94"/>
      <c r="I582" s="94"/>
      <c r="J582" s="94"/>
      <c r="L582" s="89"/>
      <c r="M582" s="95" t="s">
        <v>9</v>
      </c>
      <c r="N582" s="244" t="str">
        <f>_xlfn.CONCAT(基本情報入力!$C$3)</f>
        <v>日清商事株式会社</v>
      </c>
      <c r="O582" s="244"/>
      <c r="P582" s="244"/>
      <c r="Q582" s="244"/>
      <c r="R582" s="244"/>
      <c r="S582" s="245" t="s">
        <v>100</v>
      </c>
    </row>
    <row r="583" spans="1:19" ht="18" customHeight="1">
      <c r="B583" s="96" t="s">
        <v>30</v>
      </c>
      <c r="C583" s="97" t="str" cm="1">
        <f t="array" ref="C583">_xlfn.XLOOKUP((ROW()-5)/34+1,請求概要入力!$A:$A,IF(請求概要入力!$D:$D="","",請求概要入力!$D:$D),"")</f>
        <v/>
      </c>
      <c r="D583" s="92"/>
      <c r="E583" s="98" t="s">
        <v>17</v>
      </c>
      <c r="F583" s="246">
        <f>基本情報入力!$C$7</f>
        <v>8611</v>
      </c>
      <c r="G583" s="246"/>
      <c r="H583" s="99"/>
      <c r="I583" s="100"/>
      <c r="J583" s="100"/>
      <c r="K583" s="100"/>
      <c r="L583" s="101"/>
      <c r="M583" s="102"/>
      <c r="N583" s="247" t="str">
        <f>_xlfn.CONCAT(基本情報入力!$C$4)</f>
        <v>代表取締役　日清 太郎</v>
      </c>
      <c r="O583" s="247"/>
      <c r="P583" s="247"/>
      <c r="Q583" s="247"/>
      <c r="R583" s="247"/>
      <c r="S583" s="245"/>
    </row>
    <row r="584" spans="1:19" ht="18" customHeight="1">
      <c r="E584" s="93"/>
      <c r="F584" s="93"/>
      <c r="G584" s="93"/>
      <c r="H584" s="93"/>
      <c r="I584" s="93"/>
      <c r="J584" s="93"/>
      <c r="K584" s="103"/>
      <c r="L584" s="89"/>
      <c r="M584" s="95" t="s">
        <v>27</v>
      </c>
      <c r="N584" s="248" t="str">
        <f>_xlfn.CONCAT(基本情報入力!$C$5)</f>
        <v>048-885-861X</v>
      </c>
      <c r="O584" s="248"/>
      <c r="P584" s="142" t="s">
        <v>28</v>
      </c>
      <c r="Q584" s="248" t="str">
        <f>_xlfn.CONCAT(基本情報入力!$C$6)</f>
        <v>048-885-861X</v>
      </c>
      <c r="R584" s="248"/>
      <c r="S584" s="249"/>
    </row>
    <row r="585" spans="1:19" ht="18" customHeight="1">
      <c r="B585" s="96" t="s">
        <v>31</v>
      </c>
      <c r="C585" s="250" t="str" cm="1">
        <f t="array" ref="C585">_xlfn.XLOOKUP((ROW()-7)/34+1,請求概要入力!$A:$A,IF(請求概要入力!$E:$E="","",請求概要入力!$E:$E),"")</f>
        <v/>
      </c>
      <c r="D585" s="250"/>
      <c r="E585" s="250"/>
      <c r="F585" s="250"/>
      <c r="G585" s="250"/>
      <c r="H585" s="250"/>
      <c r="I585" s="250"/>
      <c r="J585" s="250"/>
      <c r="K585" s="250"/>
      <c r="L585" s="104"/>
      <c r="M585" s="105"/>
      <c r="N585" s="251" t="s">
        <v>59</v>
      </c>
      <c r="O585" s="251"/>
      <c r="P585" s="251" t="str">
        <f>_xlfn.CONCAT(基本情報入力!$C$8)</f>
        <v>T50300010025XX</v>
      </c>
      <c r="Q585" s="251"/>
      <c r="R585" s="251"/>
      <c r="S585" s="252"/>
    </row>
    <row r="586" spans="1:19" ht="8.25" customHeight="1" thickBot="1"/>
    <row r="587" spans="1:19" ht="15" customHeight="1" thickBot="1">
      <c r="A587" s="216" t="s">
        <v>115</v>
      </c>
      <c r="B587" s="216"/>
      <c r="C587" s="216"/>
      <c r="D587" s="216"/>
      <c r="E587" s="216"/>
      <c r="G587" s="106" t="s">
        <v>10</v>
      </c>
      <c r="H587" s="217" t="s">
        <v>36</v>
      </c>
      <c r="I587" s="218"/>
      <c r="J587" s="218"/>
      <c r="K587" s="219"/>
      <c r="L587" s="107" t="s">
        <v>37</v>
      </c>
      <c r="M587" s="107" t="s">
        <v>1</v>
      </c>
      <c r="N587" s="220" t="s">
        <v>38</v>
      </c>
      <c r="O587" s="220"/>
      <c r="P587" s="220" t="s">
        <v>39</v>
      </c>
      <c r="Q587" s="220"/>
      <c r="R587" s="221" t="s">
        <v>52</v>
      </c>
      <c r="S587" s="222"/>
    </row>
    <row r="588" spans="1:19" ht="16.5" customHeight="1">
      <c r="A588" s="223" t="s">
        <v>29</v>
      </c>
      <c r="B588" s="224"/>
      <c r="C588" s="224"/>
      <c r="D588" s="225" t="str" cm="1">
        <f t="array" ref="D588">_xlfn.XLOOKUP((ROW()-10)/34+1,請求概要入力!$A:$A,IF(請求概要入力!$F:$F="","",請求概要入力!$F:$F),"")</f>
        <v/>
      </c>
      <c r="E588" s="226" t="str">
        <f>IFERROR(IF(VLOOKUP(ROUNDUP(ROW(E588)/30,0),請求概要入力!$A$5:$G$24,3,FALSE)=0,"",VLOOKUP(ROUNDUP(ROW(E588)/30,0),請求概要入力!$A$5:$G$24,3,FALSE)),"")</f>
        <v/>
      </c>
      <c r="G588" s="54"/>
      <c r="H588" s="229"/>
      <c r="I588" s="230"/>
      <c r="J588" s="230"/>
      <c r="K588" s="231"/>
      <c r="L588" s="143"/>
      <c r="M588" s="55"/>
      <c r="N588" s="232"/>
      <c r="O588" s="232"/>
      <c r="P588" s="173" t="str">
        <f>IF((L588*N588)&lt;&gt;0,L588*N588,"")</f>
        <v/>
      </c>
      <c r="Q588" s="173"/>
      <c r="R588" s="233"/>
      <c r="S588" s="234"/>
    </row>
    <row r="589" spans="1:19" ht="16.5" customHeight="1">
      <c r="A589" s="208"/>
      <c r="B589" s="209"/>
      <c r="C589" s="209"/>
      <c r="D589" s="227" t="str">
        <f>IFERROR(IF(VLOOKUP(ROUNDUP(ROW(D589)/30,0),請求概要入力!$A$5:$G$24,3,FALSE)=0,"",VLOOKUP(ROUNDUP(ROW(D589)/30,0),請求概要入力!$A$5:$G$24,3,FALSE)),"")</f>
        <v/>
      </c>
      <c r="E589" s="228" t="str">
        <f>IFERROR(IF(VLOOKUP(ROUNDUP(ROW(E589)/30,0),請求概要入力!$A$5:$G$24,3,FALSE)=0,"",VLOOKUP(ROUNDUP(ROW(E589)/30,0),請求概要入力!$A$5:$G$24,3,FALSE)),"")</f>
        <v/>
      </c>
      <c r="G589" s="56"/>
      <c r="H589" s="169"/>
      <c r="I589" s="170"/>
      <c r="J589" s="170"/>
      <c r="K589" s="171"/>
      <c r="L589" s="143"/>
      <c r="M589" s="57"/>
      <c r="N589" s="172"/>
      <c r="O589" s="172"/>
      <c r="P589" s="173" t="str">
        <f t="shared" ref="P589:P605" si="34">IF((L589*N589)&lt;&gt;0,L589*N589,"")</f>
        <v/>
      </c>
      <c r="Q589" s="173"/>
      <c r="R589" s="174"/>
      <c r="S589" s="175"/>
    </row>
    <row r="590" spans="1:19" ht="16.5" customHeight="1">
      <c r="A590" s="208" t="s">
        <v>45</v>
      </c>
      <c r="B590" s="209"/>
      <c r="C590" s="209"/>
      <c r="D590" s="235" t="str" cm="1">
        <f t="array" ref="D590">_xlfn.XLOOKUP((ROW()-12)/34+1,請求概要入力!$A:$A,IF(請求概要入力!$G:$G="","",請求概要入力!$G:$G),"")</f>
        <v/>
      </c>
      <c r="E590" s="236" t="str">
        <f>IFERROR(IF(VLOOKUP(ROUNDUP(ROW(E590)/30,0),請求概要入力!$A$5:$G$24,3,FALSE)=0,"",VLOOKUP(ROUNDUP(ROW(E590)/30,0),請求概要入力!$A$5:$G$24,3,FALSE)),"")</f>
        <v/>
      </c>
      <c r="G590" s="58"/>
      <c r="H590" s="169"/>
      <c r="I590" s="170"/>
      <c r="J590" s="170"/>
      <c r="K590" s="171"/>
      <c r="L590" s="143"/>
      <c r="M590" s="55"/>
      <c r="N590" s="232"/>
      <c r="O590" s="232"/>
      <c r="P590" s="173" t="str">
        <f t="shared" si="34"/>
        <v/>
      </c>
      <c r="Q590" s="173"/>
      <c r="R590" s="174"/>
      <c r="S590" s="175"/>
    </row>
    <row r="591" spans="1:19" ht="16.5" customHeight="1">
      <c r="A591" s="208"/>
      <c r="B591" s="209"/>
      <c r="C591" s="209"/>
      <c r="D591" s="235" t="str">
        <f>IFERROR(IF(VLOOKUP(ROUNDUP(ROW(D591)/30,0),請求概要入力!$A$5:$G$24,3,FALSE)=0,"",VLOOKUP(ROUNDUP(ROW(D591)/30,0),請求概要入力!$A$5:$G$24,3,FALSE)),"")</f>
        <v/>
      </c>
      <c r="E591" s="236" t="str">
        <f>IFERROR(IF(VLOOKUP(ROUNDUP(ROW(E591)/30,0),請求概要入力!$A$5:$G$24,3,FALSE)=0,"",VLOOKUP(ROUNDUP(ROW(E591)/30,0),請求概要入力!$A$5:$G$24,3,FALSE)),"")</f>
        <v/>
      </c>
      <c r="G591" s="58"/>
      <c r="H591" s="169"/>
      <c r="I591" s="170"/>
      <c r="J591" s="170"/>
      <c r="K591" s="171"/>
      <c r="L591" s="143"/>
      <c r="M591" s="57"/>
      <c r="N591" s="172"/>
      <c r="O591" s="172"/>
      <c r="P591" s="173" t="str">
        <f t="shared" si="34"/>
        <v/>
      </c>
      <c r="Q591" s="173"/>
      <c r="R591" s="174"/>
      <c r="S591" s="175"/>
    </row>
    <row r="592" spans="1:19" ht="16.5" customHeight="1">
      <c r="A592" s="237" t="s">
        <v>47</v>
      </c>
      <c r="B592" s="238"/>
      <c r="C592" s="238"/>
      <c r="D592" s="210" t="str" cm="1">
        <f t="array" ref="D592">IF(ISNUMBER(D590),IF(D590&gt;0,IF(_xlfn.XLOOKUP((ROW()-14)/34+1,請求概要入力!$A:$A,IF(請求概要入力!$H:$H="","",請求概要入力!$H:$H),"")="",0,_xlfn.XLOOKUP((ROW()-14)/34+1,請求概要入力!$A:$A,IF(請求概要入力!$H:$H="","",請求概要入力!$H:$H),"")),""),"")</f>
        <v/>
      </c>
      <c r="E592" s="211"/>
      <c r="G592" s="58"/>
      <c r="H592" s="169"/>
      <c r="I592" s="170"/>
      <c r="J592" s="170"/>
      <c r="K592" s="171"/>
      <c r="L592" s="143"/>
      <c r="M592" s="55"/>
      <c r="N592" s="206"/>
      <c r="O592" s="207"/>
      <c r="P592" s="173" t="str">
        <f t="shared" si="34"/>
        <v/>
      </c>
      <c r="Q592" s="173"/>
      <c r="R592" s="174"/>
      <c r="S592" s="175"/>
    </row>
    <row r="593" spans="1:19" ht="16.5" customHeight="1">
      <c r="A593" s="237"/>
      <c r="B593" s="238"/>
      <c r="C593" s="238"/>
      <c r="D593" s="210"/>
      <c r="E593" s="211"/>
      <c r="G593" s="58"/>
      <c r="H593" s="169"/>
      <c r="I593" s="170"/>
      <c r="J593" s="170"/>
      <c r="K593" s="171"/>
      <c r="L593" s="143"/>
      <c r="M593" s="57"/>
      <c r="N593" s="206"/>
      <c r="O593" s="207"/>
      <c r="P593" s="173" t="str">
        <f t="shared" si="34"/>
        <v/>
      </c>
      <c r="Q593" s="173"/>
      <c r="R593" s="174"/>
      <c r="S593" s="175"/>
    </row>
    <row r="594" spans="1:19" ht="16.5" customHeight="1">
      <c r="A594" s="208" t="s">
        <v>48</v>
      </c>
      <c r="B594" s="209"/>
      <c r="C594" s="209"/>
      <c r="D594" s="210" t="str">
        <f>IF(ISNUMBER(D590),IF(D590&gt;0,J609,""),"")</f>
        <v/>
      </c>
      <c r="E594" s="211"/>
      <c r="G594" s="58"/>
      <c r="H594" s="169"/>
      <c r="I594" s="170"/>
      <c r="J594" s="170"/>
      <c r="K594" s="171"/>
      <c r="L594" s="143"/>
      <c r="M594" s="57"/>
      <c r="N594" s="172"/>
      <c r="O594" s="172"/>
      <c r="P594" s="173" t="str">
        <f t="shared" si="34"/>
        <v/>
      </c>
      <c r="Q594" s="173"/>
      <c r="R594" s="174"/>
      <c r="S594" s="175"/>
    </row>
    <row r="595" spans="1:19" ht="16.5" customHeight="1">
      <c r="A595" s="208"/>
      <c r="B595" s="209"/>
      <c r="C595" s="209"/>
      <c r="D595" s="210"/>
      <c r="E595" s="211"/>
      <c r="G595" s="58"/>
      <c r="H595" s="169"/>
      <c r="I595" s="170"/>
      <c r="J595" s="170"/>
      <c r="K595" s="171"/>
      <c r="L595" s="143"/>
      <c r="M595" s="57"/>
      <c r="N595" s="172"/>
      <c r="O595" s="172"/>
      <c r="P595" s="173" t="str">
        <f t="shared" si="34"/>
        <v/>
      </c>
      <c r="Q595" s="173"/>
      <c r="R595" s="174"/>
      <c r="S595" s="175"/>
    </row>
    <row r="596" spans="1:19" ht="16.5" customHeight="1">
      <c r="A596" s="208" t="s">
        <v>56</v>
      </c>
      <c r="B596" s="209"/>
      <c r="C596" s="209"/>
      <c r="D596" s="210" t="str">
        <f>IFERROR(D590-D592-D594,"")</f>
        <v/>
      </c>
      <c r="E596" s="211"/>
      <c r="G596" s="58"/>
      <c r="H596" s="169"/>
      <c r="I596" s="170"/>
      <c r="J596" s="170"/>
      <c r="K596" s="171"/>
      <c r="L596" s="143"/>
      <c r="M596" s="57"/>
      <c r="N596" s="172"/>
      <c r="O596" s="172"/>
      <c r="P596" s="173" t="str">
        <f t="shared" si="34"/>
        <v/>
      </c>
      <c r="Q596" s="173"/>
      <c r="R596" s="174"/>
      <c r="S596" s="175"/>
    </row>
    <row r="597" spans="1:19" ht="16.5" customHeight="1" thickBot="1">
      <c r="A597" s="212"/>
      <c r="B597" s="213"/>
      <c r="C597" s="213"/>
      <c r="D597" s="214"/>
      <c r="E597" s="215"/>
      <c r="G597" s="58"/>
      <c r="H597" s="169"/>
      <c r="I597" s="170"/>
      <c r="J597" s="170"/>
      <c r="K597" s="171"/>
      <c r="L597" s="143"/>
      <c r="M597" s="57"/>
      <c r="N597" s="172"/>
      <c r="O597" s="172"/>
      <c r="P597" s="173" t="str">
        <f t="shared" si="34"/>
        <v/>
      </c>
      <c r="Q597" s="173"/>
      <c r="R597" s="174"/>
      <c r="S597" s="175"/>
    </row>
    <row r="598" spans="1:19" ht="16.5" customHeight="1" thickBot="1">
      <c r="A598" s="196" t="s">
        <v>116</v>
      </c>
      <c r="B598" s="196"/>
      <c r="C598" s="196"/>
      <c r="D598" s="196"/>
      <c r="E598" s="196"/>
      <c r="G598" s="58"/>
      <c r="H598" s="169"/>
      <c r="I598" s="170"/>
      <c r="J598" s="170"/>
      <c r="K598" s="171"/>
      <c r="L598" s="143"/>
      <c r="M598" s="57"/>
      <c r="N598" s="172"/>
      <c r="O598" s="172"/>
      <c r="P598" s="173" t="str">
        <f t="shared" si="34"/>
        <v/>
      </c>
      <c r="Q598" s="173"/>
      <c r="R598" s="174"/>
      <c r="S598" s="175"/>
    </row>
    <row r="599" spans="1:19" ht="16.5" customHeight="1" thickBot="1">
      <c r="A599" s="197" t="s">
        <v>34</v>
      </c>
      <c r="B599" s="198"/>
      <c r="C599" s="109" t="s">
        <v>35</v>
      </c>
      <c r="D599" s="110" t="s">
        <v>57</v>
      </c>
      <c r="E599" s="111" t="s">
        <v>58</v>
      </c>
      <c r="G599" s="58"/>
      <c r="H599" s="169"/>
      <c r="I599" s="170"/>
      <c r="J599" s="170"/>
      <c r="K599" s="171"/>
      <c r="L599" s="143"/>
      <c r="M599" s="57"/>
      <c r="N599" s="172"/>
      <c r="O599" s="172"/>
      <c r="P599" s="173" t="str">
        <f t="shared" si="34"/>
        <v/>
      </c>
      <c r="Q599" s="173"/>
      <c r="R599" s="174"/>
      <c r="S599" s="175"/>
    </row>
    <row r="600" spans="1:19" ht="16.5" customHeight="1">
      <c r="A600" s="202"/>
      <c r="B600" s="203"/>
      <c r="C600" s="112"/>
      <c r="D600" s="113"/>
      <c r="E600" s="114"/>
      <c r="G600" s="58"/>
      <c r="H600" s="169"/>
      <c r="I600" s="170"/>
      <c r="J600" s="170"/>
      <c r="K600" s="171"/>
      <c r="L600" s="143"/>
      <c r="M600" s="57"/>
      <c r="N600" s="172"/>
      <c r="O600" s="172"/>
      <c r="P600" s="173" t="str">
        <f t="shared" si="34"/>
        <v/>
      </c>
      <c r="Q600" s="173"/>
      <c r="R600" s="174"/>
      <c r="S600" s="175"/>
    </row>
    <row r="601" spans="1:19" ht="16.5" customHeight="1">
      <c r="A601" s="204"/>
      <c r="B601" s="205"/>
      <c r="C601" s="108"/>
      <c r="D601" s="115"/>
      <c r="E601" s="116"/>
      <c r="G601" s="58"/>
      <c r="H601" s="169"/>
      <c r="I601" s="170"/>
      <c r="J601" s="170"/>
      <c r="K601" s="171"/>
      <c r="L601" s="143"/>
      <c r="M601" s="57"/>
      <c r="N601" s="206"/>
      <c r="O601" s="207"/>
      <c r="P601" s="173" t="str">
        <f t="shared" si="34"/>
        <v/>
      </c>
      <c r="Q601" s="173"/>
      <c r="R601" s="174"/>
      <c r="S601" s="175"/>
    </row>
    <row r="602" spans="1:19" ht="16.5" customHeight="1">
      <c r="A602" s="204"/>
      <c r="B602" s="205"/>
      <c r="C602" s="108"/>
      <c r="D602" s="115"/>
      <c r="E602" s="116"/>
      <c r="G602" s="58"/>
      <c r="H602" s="169"/>
      <c r="I602" s="170"/>
      <c r="J602" s="170"/>
      <c r="K602" s="171"/>
      <c r="L602" s="143"/>
      <c r="M602" s="57"/>
      <c r="N602" s="172"/>
      <c r="O602" s="172"/>
      <c r="P602" s="173" t="str">
        <f t="shared" si="34"/>
        <v/>
      </c>
      <c r="Q602" s="173"/>
      <c r="R602" s="174"/>
      <c r="S602" s="175"/>
    </row>
    <row r="603" spans="1:19" ht="16.5" customHeight="1">
      <c r="A603" s="204"/>
      <c r="B603" s="205"/>
      <c r="C603" s="108"/>
      <c r="D603" s="115"/>
      <c r="E603" s="116"/>
      <c r="G603" s="58"/>
      <c r="H603" s="169"/>
      <c r="I603" s="170"/>
      <c r="J603" s="170"/>
      <c r="K603" s="171"/>
      <c r="L603" s="143"/>
      <c r="M603" s="57"/>
      <c r="N603" s="172"/>
      <c r="O603" s="172"/>
      <c r="P603" s="173" t="str">
        <f t="shared" si="34"/>
        <v/>
      </c>
      <c r="Q603" s="173"/>
      <c r="R603" s="174"/>
      <c r="S603" s="175"/>
    </row>
    <row r="604" spans="1:19" ht="16.5" customHeight="1" thickBot="1">
      <c r="A604" s="167"/>
      <c r="B604" s="168"/>
      <c r="C604" s="117"/>
      <c r="D604" s="118"/>
      <c r="E604" s="119"/>
      <c r="G604" s="58"/>
      <c r="H604" s="169"/>
      <c r="I604" s="170"/>
      <c r="J604" s="170"/>
      <c r="K604" s="171"/>
      <c r="L604" s="143"/>
      <c r="M604" s="57"/>
      <c r="N604" s="172"/>
      <c r="O604" s="172"/>
      <c r="P604" s="173" t="str">
        <f t="shared" si="34"/>
        <v/>
      </c>
      <c r="Q604" s="173"/>
      <c r="R604" s="174"/>
      <c r="S604" s="175"/>
    </row>
    <row r="605" spans="1:19" ht="16.5" customHeight="1">
      <c r="A605" s="176" t="s">
        <v>117</v>
      </c>
      <c r="B605" s="176"/>
      <c r="C605" s="176"/>
      <c r="D605" s="176"/>
      <c r="E605" s="176"/>
      <c r="G605" s="59"/>
      <c r="H605" s="177"/>
      <c r="I605" s="178"/>
      <c r="J605" s="178"/>
      <c r="K605" s="179"/>
      <c r="L605" s="144"/>
      <c r="M605" s="60"/>
      <c r="N605" s="180"/>
      <c r="O605" s="181"/>
      <c r="P605" s="173" t="str">
        <f t="shared" si="34"/>
        <v/>
      </c>
      <c r="Q605" s="173"/>
      <c r="R605" s="182"/>
      <c r="S605" s="183"/>
    </row>
    <row r="606" spans="1:19" ht="16.5" customHeight="1">
      <c r="A606" s="184" t="s">
        <v>95</v>
      </c>
      <c r="B606" s="185"/>
      <c r="C606" s="186" t="str">
        <f>_xlfn.CONCAT(基本情報入力!$C$10,"　",基本情報入力!$C$11)</f>
        <v>浦和銀行　本太支店</v>
      </c>
      <c r="D606" s="187"/>
      <c r="E606" s="188"/>
      <c r="G606" s="85"/>
      <c r="H606" s="83" t="s">
        <v>51</v>
      </c>
      <c r="I606" s="61"/>
      <c r="J606" s="189">
        <f>SUMIF(R588:S605,0.1,P588:Q605)</f>
        <v>0</v>
      </c>
      <c r="K606" s="189"/>
      <c r="L606" s="120"/>
      <c r="M606" s="121" t="s">
        <v>89</v>
      </c>
      <c r="N606" s="190">
        <f>IF($U$4="１－四捨五入",ROUND($J606*0.1,0),IF($U$4="２－切り捨て",ROUNDDOWN($J606*0.1,0),IF($U$4="３－切り上げ",ROUNDUP($J606*0.1,0),"端数処理方法を選択")))</f>
        <v>0</v>
      </c>
      <c r="O606" s="190"/>
      <c r="P606" s="62" t="s">
        <v>58</v>
      </c>
      <c r="Q606" s="191">
        <f>IF(N606="端数処理方法を選択","端数処理方法を選択",SUM(J606,N606))</f>
        <v>0</v>
      </c>
      <c r="R606" s="191"/>
      <c r="S606" s="192"/>
    </row>
    <row r="607" spans="1:19" ht="16.5" customHeight="1">
      <c r="A607" s="147" t="s">
        <v>94</v>
      </c>
      <c r="B607" s="148"/>
      <c r="C607" s="122" t="str">
        <f>基本情報入力!$C$12</f>
        <v>普通</v>
      </c>
      <c r="D607" s="193" t="str">
        <f>TEXT(基本情報入力!$C$13,"0000000")</f>
        <v>0008611</v>
      </c>
      <c r="E607" s="194"/>
      <c r="G607" s="86"/>
      <c r="H607" s="84" t="s">
        <v>42</v>
      </c>
      <c r="I607" s="63"/>
      <c r="J607" s="195">
        <f>SUMIF(R588:S605,0.08,P588:Q605)</f>
        <v>0</v>
      </c>
      <c r="K607" s="195"/>
      <c r="L607" s="123"/>
      <c r="M607" s="124" t="s">
        <v>89</v>
      </c>
      <c r="N607" s="199">
        <f>IF($U$4="１－四捨五入",ROUND($J607*0.08,0),IF($U$4="２－切り捨て",ROUNDDOWN($J607*0.08,0),IF($U$4="３－切り上げ",ROUNDUP($J607*0.08,0),"端数処理方法を選択")))</f>
        <v>0</v>
      </c>
      <c r="O607" s="199"/>
      <c r="P607" s="140" t="s">
        <v>58</v>
      </c>
      <c r="Q607" s="200">
        <f t="shared" ref="Q607:Q608" si="35">IF(N607="端数処理方法を選択","端数処理方法を選択",SUM(J607,N607))</f>
        <v>0</v>
      </c>
      <c r="R607" s="200"/>
      <c r="S607" s="201"/>
    </row>
    <row r="608" spans="1:19" ht="16.5" customHeight="1">
      <c r="A608" s="147" t="s">
        <v>92</v>
      </c>
      <c r="B608" s="148"/>
      <c r="C608" s="149" t="str">
        <f>_xlfn.CONCAT(基本情報入力!$C$14)</f>
        <v>日清商事株式会社</v>
      </c>
      <c r="D608" s="149"/>
      <c r="E608" s="150"/>
      <c r="G608" s="87"/>
      <c r="H608" s="139" t="s">
        <v>112</v>
      </c>
      <c r="I608" s="64"/>
      <c r="J608" s="151">
        <f>SUMIF(R588:S605,0,P588:Q605)</f>
        <v>0</v>
      </c>
      <c r="K608" s="151"/>
      <c r="L608" s="125"/>
      <c r="M608" s="126"/>
      <c r="N608" s="152" t="s">
        <v>113</v>
      </c>
      <c r="O608" s="152"/>
      <c r="P608" s="141"/>
      <c r="Q608" s="153">
        <f t="shared" si="35"/>
        <v>0</v>
      </c>
      <c r="R608" s="153"/>
      <c r="S608" s="154"/>
    </row>
    <row r="609" spans="1:19" ht="16.5" customHeight="1" thickBot="1">
      <c r="A609" s="155" t="s">
        <v>93</v>
      </c>
      <c r="B609" s="156"/>
      <c r="C609" s="157" t="str">
        <f>_xlfn.CONCAT(基本情報入力!$C$15)</f>
        <v>ニッセイショウジ（カ</v>
      </c>
      <c r="D609" s="157"/>
      <c r="E609" s="158"/>
      <c r="G609" s="127"/>
      <c r="H609" s="128" t="s">
        <v>90</v>
      </c>
      <c r="I609" s="129"/>
      <c r="J609" s="159">
        <f>SUM(J606:K608)</f>
        <v>0</v>
      </c>
      <c r="K609" s="159"/>
      <c r="L609" s="130"/>
      <c r="M609" s="129" t="s">
        <v>91</v>
      </c>
      <c r="N609" s="159">
        <f>SUM(N606:O608)</f>
        <v>0</v>
      </c>
      <c r="O609" s="159"/>
      <c r="P609" s="131" t="s">
        <v>114</v>
      </c>
      <c r="Q609" s="159">
        <f>SUM(Q606:S608)</f>
        <v>0</v>
      </c>
      <c r="R609" s="159"/>
      <c r="S609" s="160"/>
    </row>
    <row r="610" spans="1:19" ht="8.25" customHeight="1" thickTop="1">
      <c r="B610" s="132"/>
    </row>
    <row r="611" spans="1:19">
      <c r="I611" s="133"/>
      <c r="J611" s="134"/>
      <c r="K611" s="134"/>
      <c r="L611" s="135"/>
      <c r="M611" s="134"/>
      <c r="N611" s="134"/>
      <c r="O611" s="134"/>
      <c r="P611" s="134"/>
      <c r="Q611" s="134"/>
      <c r="R611" s="161"/>
      <c r="S611" s="162"/>
    </row>
    <row r="612" spans="1:19" ht="40.5" customHeight="1">
      <c r="A612" s="163" t="s">
        <v>40</v>
      </c>
      <c r="B612" s="163"/>
      <c r="C612" s="164"/>
      <c r="D612" s="164"/>
      <c r="E612" s="164"/>
      <c r="F612" s="164"/>
      <c r="G612" s="164"/>
      <c r="H612" s="164"/>
      <c r="I612" s="136"/>
      <c r="J612" s="137"/>
      <c r="K612" s="137"/>
      <c r="L612" s="137"/>
      <c r="M612" s="137"/>
      <c r="N612" s="137"/>
      <c r="O612" s="137"/>
      <c r="P612" s="137"/>
      <c r="Q612" s="137"/>
      <c r="R612" s="165"/>
      <c r="S612" s="166"/>
    </row>
    <row r="613" spans="1:19">
      <c r="A613" t="s">
        <v>16</v>
      </c>
      <c r="P613" s="88" t="s">
        <v>43</v>
      </c>
      <c r="Q613" s="239">
        <f>請求概要入力!$E$2</f>
        <v>45189</v>
      </c>
      <c r="R613" s="239"/>
      <c r="S613" s="239"/>
    </row>
    <row r="614" spans="1:19" ht="28.5">
      <c r="A614" s="240" t="s">
        <v>41</v>
      </c>
      <c r="B614" s="240"/>
      <c r="C614" s="240"/>
      <c r="D614" s="240"/>
      <c r="E614" s="240"/>
      <c r="F614" s="240"/>
      <c r="G614" s="240"/>
      <c r="H614" s="240"/>
      <c r="I614" s="240"/>
      <c r="J614" s="240"/>
      <c r="K614" s="240"/>
      <c r="L614" s="240"/>
      <c r="M614" s="240"/>
      <c r="N614" s="240"/>
      <c r="O614" s="240"/>
      <c r="P614" s="240"/>
      <c r="Q614" s="240"/>
      <c r="R614" s="240"/>
      <c r="S614" s="240"/>
    </row>
    <row r="615" spans="1:19" ht="18" customHeight="1">
      <c r="B615" s="241" t="s">
        <v>18</v>
      </c>
      <c r="C615" s="241"/>
      <c r="D615" s="241"/>
      <c r="L615" s="89"/>
      <c r="M615" s="90" t="s">
        <v>7</v>
      </c>
      <c r="N615" s="242" t="str">
        <f>_xlfn.CONCAT(基本情報入力!$C$2)</f>
        <v>埼玉県さいたま市浦和区本太１－９－△</v>
      </c>
      <c r="O615" s="242"/>
      <c r="P615" s="242"/>
      <c r="Q615" s="242"/>
      <c r="R615" s="242"/>
      <c r="S615" s="243"/>
    </row>
    <row r="616" spans="1:19" ht="18" customHeight="1">
      <c r="D616" s="92"/>
      <c r="F616" s="93"/>
      <c r="H616" s="94"/>
      <c r="I616" s="94"/>
      <c r="J616" s="94"/>
      <c r="L616" s="89"/>
      <c r="M616" s="95" t="s">
        <v>9</v>
      </c>
      <c r="N616" s="244" t="str">
        <f>_xlfn.CONCAT(基本情報入力!$C$3)</f>
        <v>日清商事株式会社</v>
      </c>
      <c r="O616" s="244"/>
      <c r="P616" s="244"/>
      <c r="Q616" s="244"/>
      <c r="R616" s="244"/>
      <c r="S616" s="245" t="s">
        <v>100</v>
      </c>
    </row>
    <row r="617" spans="1:19" ht="18" customHeight="1">
      <c r="B617" s="96" t="s">
        <v>30</v>
      </c>
      <c r="C617" s="97" t="str" cm="1">
        <f t="array" ref="C617">_xlfn.XLOOKUP((ROW()-5)/34+1,請求概要入力!$A:$A,IF(請求概要入力!$D:$D="","",請求概要入力!$D:$D),"")</f>
        <v/>
      </c>
      <c r="D617" s="92"/>
      <c r="E617" s="98" t="s">
        <v>17</v>
      </c>
      <c r="F617" s="246">
        <f>基本情報入力!$C$7</f>
        <v>8611</v>
      </c>
      <c r="G617" s="246"/>
      <c r="H617" s="99"/>
      <c r="I617" s="100"/>
      <c r="J617" s="100"/>
      <c r="K617" s="100"/>
      <c r="L617" s="101"/>
      <c r="M617" s="102"/>
      <c r="N617" s="247" t="str">
        <f>_xlfn.CONCAT(基本情報入力!$C$4)</f>
        <v>代表取締役　日清 太郎</v>
      </c>
      <c r="O617" s="247"/>
      <c r="P617" s="247"/>
      <c r="Q617" s="247"/>
      <c r="R617" s="247"/>
      <c r="S617" s="245"/>
    </row>
    <row r="618" spans="1:19" ht="18" customHeight="1">
      <c r="E618" s="93"/>
      <c r="F618" s="93"/>
      <c r="G618" s="93"/>
      <c r="H618" s="93"/>
      <c r="I618" s="93"/>
      <c r="J618" s="93"/>
      <c r="K618" s="103"/>
      <c r="L618" s="89"/>
      <c r="M618" s="95" t="s">
        <v>27</v>
      </c>
      <c r="N618" s="248" t="str">
        <f>_xlfn.CONCAT(基本情報入力!$C$5)</f>
        <v>048-885-861X</v>
      </c>
      <c r="O618" s="248"/>
      <c r="P618" s="142" t="s">
        <v>28</v>
      </c>
      <c r="Q618" s="248" t="str">
        <f>_xlfn.CONCAT(基本情報入力!$C$6)</f>
        <v>048-885-861X</v>
      </c>
      <c r="R618" s="248"/>
      <c r="S618" s="249"/>
    </row>
    <row r="619" spans="1:19" ht="18" customHeight="1">
      <c r="B619" s="96" t="s">
        <v>31</v>
      </c>
      <c r="C619" s="250" t="str" cm="1">
        <f t="array" ref="C619">_xlfn.XLOOKUP((ROW()-7)/34+1,請求概要入力!$A:$A,IF(請求概要入力!$E:$E="","",請求概要入力!$E:$E),"")</f>
        <v/>
      </c>
      <c r="D619" s="250"/>
      <c r="E619" s="250"/>
      <c r="F619" s="250"/>
      <c r="G619" s="250"/>
      <c r="H619" s="250"/>
      <c r="I619" s="250"/>
      <c r="J619" s="250"/>
      <c r="K619" s="250"/>
      <c r="L619" s="104"/>
      <c r="M619" s="105"/>
      <c r="N619" s="251" t="s">
        <v>59</v>
      </c>
      <c r="O619" s="251"/>
      <c r="P619" s="251" t="str">
        <f>_xlfn.CONCAT(基本情報入力!$C$8)</f>
        <v>T50300010025XX</v>
      </c>
      <c r="Q619" s="251"/>
      <c r="R619" s="251"/>
      <c r="S619" s="252"/>
    </row>
    <row r="620" spans="1:19" ht="8.25" customHeight="1" thickBot="1"/>
    <row r="621" spans="1:19" ht="15" customHeight="1" thickBot="1">
      <c r="A621" s="216" t="s">
        <v>115</v>
      </c>
      <c r="B621" s="216"/>
      <c r="C621" s="216"/>
      <c r="D621" s="216"/>
      <c r="E621" s="216"/>
      <c r="G621" s="106" t="s">
        <v>10</v>
      </c>
      <c r="H621" s="217" t="s">
        <v>36</v>
      </c>
      <c r="I621" s="218"/>
      <c r="J621" s="218"/>
      <c r="K621" s="219"/>
      <c r="L621" s="107" t="s">
        <v>37</v>
      </c>
      <c r="M621" s="107" t="s">
        <v>1</v>
      </c>
      <c r="N621" s="220" t="s">
        <v>38</v>
      </c>
      <c r="O621" s="220"/>
      <c r="P621" s="220" t="s">
        <v>39</v>
      </c>
      <c r="Q621" s="220"/>
      <c r="R621" s="221" t="s">
        <v>52</v>
      </c>
      <c r="S621" s="222"/>
    </row>
    <row r="622" spans="1:19" ht="16.5" customHeight="1">
      <c r="A622" s="223" t="s">
        <v>29</v>
      </c>
      <c r="B622" s="224"/>
      <c r="C622" s="224"/>
      <c r="D622" s="225" t="str" cm="1">
        <f t="array" ref="D622">_xlfn.XLOOKUP((ROW()-10)/34+1,請求概要入力!$A:$A,IF(請求概要入力!$F:$F="","",請求概要入力!$F:$F),"")</f>
        <v/>
      </c>
      <c r="E622" s="226" t="str">
        <f>IFERROR(IF(VLOOKUP(ROUNDUP(ROW(E622)/30,0),請求概要入力!$A$5:$G$24,3,FALSE)=0,"",VLOOKUP(ROUNDUP(ROW(E622)/30,0),請求概要入力!$A$5:$G$24,3,FALSE)),"")</f>
        <v/>
      </c>
      <c r="G622" s="54"/>
      <c r="H622" s="229"/>
      <c r="I622" s="230"/>
      <c r="J622" s="230"/>
      <c r="K622" s="231"/>
      <c r="L622" s="143"/>
      <c r="M622" s="55"/>
      <c r="N622" s="232"/>
      <c r="O622" s="232"/>
      <c r="P622" s="173" t="str">
        <f>IF((L622*N622)&lt;&gt;0,L622*N622,"")</f>
        <v/>
      </c>
      <c r="Q622" s="173"/>
      <c r="R622" s="233"/>
      <c r="S622" s="234"/>
    </row>
    <row r="623" spans="1:19" ht="16.5" customHeight="1">
      <c r="A623" s="208"/>
      <c r="B623" s="209"/>
      <c r="C623" s="209"/>
      <c r="D623" s="227" t="str">
        <f>IFERROR(IF(VLOOKUP(ROUNDUP(ROW(D623)/30,0),請求概要入力!$A$5:$G$24,3,FALSE)=0,"",VLOOKUP(ROUNDUP(ROW(D623)/30,0),請求概要入力!$A$5:$G$24,3,FALSE)),"")</f>
        <v/>
      </c>
      <c r="E623" s="228" t="str">
        <f>IFERROR(IF(VLOOKUP(ROUNDUP(ROW(E623)/30,0),請求概要入力!$A$5:$G$24,3,FALSE)=0,"",VLOOKUP(ROUNDUP(ROW(E623)/30,0),請求概要入力!$A$5:$G$24,3,FALSE)),"")</f>
        <v/>
      </c>
      <c r="G623" s="56"/>
      <c r="H623" s="169"/>
      <c r="I623" s="170"/>
      <c r="J623" s="170"/>
      <c r="K623" s="171"/>
      <c r="L623" s="143"/>
      <c r="M623" s="57"/>
      <c r="N623" s="172"/>
      <c r="O623" s="172"/>
      <c r="P623" s="173" t="str">
        <f t="shared" ref="P623:P639" si="36">IF((L623*N623)&lt;&gt;0,L623*N623,"")</f>
        <v/>
      </c>
      <c r="Q623" s="173"/>
      <c r="R623" s="174"/>
      <c r="S623" s="175"/>
    </row>
    <row r="624" spans="1:19" ht="16.5" customHeight="1">
      <c r="A624" s="208" t="s">
        <v>45</v>
      </c>
      <c r="B624" s="209"/>
      <c r="C624" s="209"/>
      <c r="D624" s="235" t="str" cm="1">
        <f t="array" ref="D624">_xlfn.XLOOKUP((ROW()-12)/34+1,請求概要入力!$A:$A,IF(請求概要入力!$G:$G="","",請求概要入力!$G:$G),"")</f>
        <v/>
      </c>
      <c r="E624" s="236" t="str">
        <f>IFERROR(IF(VLOOKUP(ROUNDUP(ROW(E624)/30,0),請求概要入力!$A$5:$G$24,3,FALSE)=0,"",VLOOKUP(ROUNDUP(ROW(E624)/30,0),請求概要入力!$A$5:$G$24,3,FALSE)),"")</f>
        <v/>
      </c>
      <c r="G624" s="58"/>
      <c r="H624" s="169"/>
      <c r="I624" s="170"/>
      <c r="J624" s="170"/>
      <c r="K624" s="171"/>
      <c r="L624" s="143"/>
      <c r="M624" s="55"/>
      <c r="N624" s="232"/>
      <c r="O624" s="232"/>
      <c r="P624" s="173" t="str">
        <f t="shared" si="36"/>
        <v/>
      </c>
      <c r="Q624" s="173"/>
      <c r="R624" s="174"/>
      <c r="S624" s="175"/>
    </row>
    <row r="625" spans="1:19" ht="16.5" customHeight="1">
      <c r="A625" s="208"/>
      <c r="B625" s="209"/>
      <c r="C625" s="209"/>
      <c r="D625" s="235" t="str">
        <f>IFERROR(IF(VLOOKUP(ROUNDUP(ROW(D625)/30,0),請求概要入力!$A$5:$G$24,3,FALSE)=0,"",VLOOKUP(ROUNDUP(ROW(D625)/30,0),請求概要入力!$A$5:$G$24,3,FALSE)),"")</f>
        <v/>
      </c>
      <c r="E625" s="236" t="str">
        <f>IFERROR(IF(VLOOKUP(ROUNDUP(ROW(E625)/30,0),請求概要入力!$A$5:$G$24,3,FALSE)=0,"",VLOOKUP(ROUNDUP(ROW(E625)/30,0),請求概要入力!$A$5:$G$24,3,FALSE)),"")</f>
        <v/>
      </c>
      <c r="G625" s="58"/>
      <c r="H625" s="169"/>
      <c r="I625" s="170"/>
      <c r="J625" s="170"/>
      <c r="K625" s="171"/>
      <c r="L625" s="143"/>
      <c r="M625" s="57"/>
      <c r="N625" s="172"/>
      <c r="O625" s="172"/>
      <c r="P625" s="173" t="str">
        <f t="shared" si="36"/>
        <v/>
      </c>
      <c r="Q625" s="173"/>
      <c r="R625" s="174"/>
      <c r="S625" s="175"/>
    </row>
    <row r="626" spans="1:19" ht="16.5" customHeight="1">
      <c r="A626" s="237" t="s">
        <v>47</v>
      </c>
      <c r="B626" s="238"/>
      <c r="C626" s="238"/>
      <c r="D626" s="210" t="str" cm="1">
        <f t="array" ref="D626">IF(ISNUMBER(D624),IF(D624&gt;0,IF(_xlfn.XLOOKUP((ROW()-14)/34+1,請求概要入力!$A:$A,IF(請求概要入力!$H:$H="","",請求概要入力!$H:$H),"")="",0,_xlfn.XLOOKUP((ROW()-14)/34+1,請求概要入力!$A:$A,IF(請求概要入力!$H:$H="","",請求概要入力!$H:$H),"")),""),"")</f>
        <v/>
      </c>
      <c r="E626" s="211"/>
      <c r="G626" s="58"/>
      <c r="H626" s="169"/>
      <c r="I626" s="170"/>
      <c r="J626" s="170"/>
      <c r="K626" s="171"/>
      <c r="L626" s="143"/>
      <c r="M626" s="55"/>
      <c r="N626" s="206"/>
      <c r="O626" s="207"/>
      <c r="P626" s="173" t="str">
        <f t="shared" si="36"/>
        <v/>
      </c>
      <c r="Q626" s="173"/>
      <c r="R626" s="174"/>
      <c r="S626" s="175"/>
    </row>
    <row r="627" spans="1:19" ht="16.5" customHeight="1">
      <c r="A627" s="237"/>
      <c r="B627" s="238"/>
      <c r="C627" s="238"/>
      <c r="D627" s="210"/>
      <c r="E627" s="211"/>
      <c r="G627" s="58"/>
      <c r="H627" s="169"/>
      <c r="I627" s="170"/>
      <c r="J627" s="170"/>
      <c r="K627" s="171"/>
      <c r="L627" s="143"/>
      <c r="M627" s="57"/>
      <c r="N627" s="206"/>
      <c r="O627" s="207"/>
      <c r="P627" s="173" t="str">
        <f t="shared" si="36"/>
        <v/>
      </c>
      <c r="Q627" s="173"/>
      <c r="R627" s="174"/>
      <c r="S627" s="175"/>
    </row>
    <row r="628" spans="1:19" ht="16.5" customHeight="1">
      <c r="A628" s="208" t="s">
        <v>48</v>
      </c>
      <c r="B628" s="209"/>
      <c r="C628" s="209"/>
      <c r="D628" s="210" t="str">
        <f>IF(ISNUMBER(D624),IF(D624&gt;0,J643,""),"")</f>
        <v/>
      </c>
      <c r="E628" s="211"/>
      <c r="G628" s="58"/>
      <c r="H628" s="169"/>
      <c r="I628" s="170"/>
      <c r="J628" s="170"/>
      <c r="K628" s="171"/>
      <c r="L628" s="143"/>
      <c r="M628" s="57"/>
      <c r="N628" s="172"/>
      <c r="O628" s="172"/>
      <c r="P628" s="173" t="str">
        <f t="shared" si="36"/>
        <v/>
      </c>
      <c r="Q628" s="173"/>
      <c r="R628" s="174"/>
      <c r="S628" s="175"/>
    </row>
    <row r="629" spans="1:19" ht="16.5" customHeight="1">
      <c r="A629" s="208"/>
      <c r="B629" s="209"/>
      <c r="C629" s="209"/>
      <c r="D629" s="210"/>
      <c r="E629" s="211"/>
      <c r="G629" s="58"/>
      <c r="H629" s="169"/>
      <c r="I629" s="170"/>
      <c r="J629" s="170"/>
      <c r="K629" s="171"/>
      <c r="L629" s="143"/>
      <c r="M629" s="57"/>
      <c r="N629" s="172"/>
      <c r="O629" s="172"/>
      <c r="P629" s="173" t="str">
        <f t="shared" si="36"/>
        <v/>
      </c>
      <c r="Q629" s="173"/>
      <c r="R629" s="174"/>
      <c r="S629" s="175"/>
    </row>
    <row r="630" spans="1:19" ht="16.5" customHeight="1">
      <c r="A630" s="208" t="s">
        <v>56</v>
      </c>
      <c r="B630" s="209"/>
      <c r="C630" s="209"/>
      <c r="D630" s="210" t="str">
        <f>IFERROR(D624-D626-D628,"")</f>
        <v/>
      </c>
      <c r="E630" s="211"/>
      <c r="G630" s="58"/>
      <c r="H630" s="169"/>
      <c r="I630" s="170"/>
      <c r="J630" s="170"/>
      <c r="K630" s="171"/>
      <c r="L630" s="143"/>
      <c r="M630" s="57"/>
      <c r="N630" s="172"/>
      <c r="O630" s="172"/>
      <c r="P630" s="173" t="str">
        <f t="shared" si="36"/>
        <v/>
      </c>
      <c r="Q630" s="173"/>
      <c r="R630" s="174"/>
      <c r="S630" s="175"/>
    </row>
    <row r="631" spans="1:19" ht="16.5" customHeight="1" thickBot="1">
      <c r="A631" s="212"/>
      <c r="B631" s="213"/>
      <c r="C631" s="213"/>
      <c r="D631" s="214"/>
      <c r="E631" s="215"/>
      <c r="G631" s="58"/>
      <c r="H631" s="169"/>
      <c r="I631" s="170"/>
      <c r="J631" s="170"/>
      <c r="K631" s="171"/>
      <c r="L631" s="143"/>
      <c r="M631" s="57"/>
      <c r="N631" s="172"/>
      <c r="O631" s="172"/>
      <c r="P631" s="173" t="str">
        <f t="shared" si="36"/>
        <v/>
      </c>
      <c r="Q631" s="173"/>
      <c r="R631" s="174"/>
      <c r="S631" s="175"/>
    </row>
    <row r="632" spans="1:19" ht="16.5" customHeight="1" thickBot="1">
      <c r="A632" s="196" t="s">
        <v>116</v>
      </c>
      <c r="B632" s="196"/>
      <c r="C632" s="196"/>
      <c r="D632" s="196"/>
      <c r="E632" s="196"/>
      <c r="G632" s="58"/>
      <c r="H632" s="169"/>
      <c r="I632" s="170"/>
      <c r="J632" s="170"/>
      <c r="K632" s="171"/>
      <c r="L632" s="143"/>
      <c r="M632" s="57"/>
      <c r="N632" s="172"/>
      <c r="O632" s="172"/>
      <c r="P632" s="173" t="str">
        <f t="shared" si="36"/>
        <v/>
      </c>
      <c r="Q632" s="173"/>
      <c r="R632" s="174"/>
      <c r="S632" s="175"/>
    </row>
    <row r="633" spans="1:19" ht="16.5" customHeight="1" thickBot="1">
      <c r="A633" s="197" t="s">
        <v>34</v>
      </c>
      <c r="B633" s="198"/>
      <c r="C633" s="109" t="s">
        <v>35</v>
      </c>
      <c r="D633" s="110" t="s">
        <v>57</v>
      </c>
      <c r="E633" s="111" t="s">
        <v>58</v>
      </c>
      <c r="G633" s="58"/>
      <c r="H633" s="169"/>
      <c r="I633" s="170"/>
      <c r="J633" s="170"/>
      <c r="K633" s="171"/>
      <c r="L633" s="143"/>
      <c r="M633" s="57"/>
      <c r="N633" s="172"/>
      <c r="O633" s="172"/>
      <c r="P633" s="173" t="str">
        <f t="shared" si="36"/>
        <v/>
      </c>
      <c r="Q633" s="173"/>
      <c r="R633" s="174"/>
      <c r="S633" s="175"/>
    </row>
    <row r="634" spans="1:19" ht="16.5" customHeight="1">
      <c r="A634" s="202"/>
      <c r="B634" s="203"/>
      <c r="C634" s="112"/>
      <c r="D634" s="113"/>
      <c r="E634" s="114"/>
      <c r="G634" s="58"/>
      <c r="H634" s="169"/>
      <c r="I634" s="170"/>
      <c r="J634" s="170"/>
      <c r="K634" s="171"/>
      <c r="L634" s="143"/>
      <c r="M634" s="57"/>
      <c r="N634" s="172"/>
      <c r="O634" s="172"/>
      <c r="P634" s="173" t="str">
        <f t="shared" si="36"/>
        <v/>
      </c>
      <c r="Q634" s="173"/>
      <c r="R634" s="174"/>
      <c r="S634" s="175"/>
    </row>
    <row r="635" spans="1:19" ht="16.5" customHeight="1">
      <c r="A635" s="204"/>
      <c r="B635" s="205"/>
      <c r="C635" s="108"/>
      <c r="D635" s="115"/>
      <c r="E635" s="116"/>
      <c r="G635" s="58"/>
      <c r="H635" s="169"/>
      <c r="I635" s="170"/>
      <c r="J635" s="170"/>
      <c r="K635" s="171"/>
      <c r="L635" s="143"/>
      <c r="M635" s="57"/>
      <c r="N635" s="206"/>
      <c r="O635" s="207"/>
      <c r="P635" s="173" t="str">
        <f t="shared" si="36"/>
        <v/>
      </c>
      <c r="Q635" s="173"/>
      <c r="R635" s="174"/>
      <c r="S635" s="175"/>
    </row>
    <row r="636" spans="1:19" ht="16.5" customHeight="1">
      <c r="A636" s="204"/>
      <c r="B636" s="205"/>
      <c r="C636" s="108"/>
      <c r="D636" s="115"/>
      <c r="E636" s="116"/>
      <c r="G636" s="58"/>
      <c r="H636" s="169"/>
      <c r="I636" s="170"/>
      <c r="J636" s="170"/>
      <c r="K636" s="171"/>
      <c r="L636" s="143"/>
      <c r="M636" s="57"/>
      <c r="N636" s="172"/>
      <c r="O636" s="172"/>
      <c r="P636" s="173" t="str">
        <f t="shared" si="36"/>
        <v/>
      </c>
      <c r="Q636" s="173"/>
      <c r="R636" s="174"/>
      <c r="S636" s="175"/>
    </row>
    <row r="637" spans="1:19" ht="16.5" customHeight="1">
      <c r="A637" s="204"/>
      <c r="B637" s="205"/>
      <c r="C637" s="108"/>
      <c r="D637" s="115"/>
      <c r="E637" s="116"/>
      <c r="G637" s="58"/>
      <c r="H637" s="169"/>
      <c r="I637" s="170"/>
      <c r="J637" s="170"/>
      <c r="K637" s="171"/>
      <c r="L637" s="143"/>
      <c r="M637" s="57"/>
      <c r="N637" s="172"/>
      <c r="O637" s="172"/>
      <c r="P637" s="173" t="str">
        <f t="shared" si="36"/>
        <v/>
      </c>
      <c r="Q637" s="173"/>
      <c r="R637" s="174"/>
      <c r="S637" s="175"/>
    </row>
    <row r="638" spans="1:19" ht="16.5" customHeight="1" thickBot="1">
      <c r="A638" s="167"/>
      <c r="B638" s="168"/>
      <c r="C638" s="117"/>
      <c r="D638" s="118"/>
      <c r="E638" s="119"/>
      <c r="G638" s="58"/>
      <c r="H638" s="169"/>
      <c r="I638" s="170"/>
      <c r="J638" s="170"/>
      <c r="K638" s="171"/>
      <c r="L638" s="143"/>
      <c r="M638" s="57"/>
      <c r="N638" s="172"/>
      <c r="O638" s="172"/>
      <c r="P638" s="173" t="str">
        <f t="shared" si="36"/>
        <v/>
      </c>
      <c r="Q638" s="173"/>
      <c r="R638" s="174"/>
      <c r="S638" s="175"/>
    </row>
    <row r="639" spans="1:19" ht="16.5" customHeight="1">
      <c r="A639" s="176" t="s">
        <v>117</v>
      </c>
      <c r="B639" s="176"/>
      <c r="C639" s="176"/>
      <c r="D639" s="176"/>
      <c r="E639" s="176"/>
      <c r="G639" s="59"/>
      <c r="H639" s="177"/>
      <c r="I639" s="178"/>
      <c r="J639" s="178"/>
      <c r="K639" s="179"/>
      <c r="L639" s="144"/>
      <c r="M639" s="60"/>
      <c r="N639" s="180"/>
      <c r="O639" s="181"/>
      <c r="P639" s="173" t="str">
        <f t="shared" si="36"/>
        <v/>
      </c>
      <c r="Q639" s="173"/>
      <c r="R639" s="182"/>
      <c r="S639" s="183"/>
    </row>
    <row r="640" spans="1:19" ht="16.5" customHeight="1">
      <c r="A640" s="184" t="s">
        <v>95</v>
      </c>
      <c r="B640" s="185"/>
      <c r="C640" s="186" t="str">
        <f>_xlfn.CONCAT(基本情報入力!$C$10,"　",基本情報入力!$C$11)</f>
        <v>浦和銀行　本太支店</v>
      </c>
      <c r="D640" s="187"/>
      <c r="E640" s="188"/>
      <c r="G640" s="85"/>
      <c r="H640" s="83" t="s">
        <v>51</v>
      </c>
      <c r="I640" s="61"/>
      <c r="J640" s="189">
        <f>SUMIF(R622:S639,0.1,P622:Q639)</f>
        <v>0</v>
      </c>
      <c r="K640" s="189"/>
      <c r="L640" s="120"/>
      <c r="M640" s="121" t="s">
        <v>89</v>
      </c>
      <c r="N640" s="190">
        <f>IF($U$4="１－四捨五入",ROUND($J640*0.1,0),IF($U$4="２－切り捨て",ROUNDDOWN($J640*0.1,0),IF($U$4="３－切り上げ",ROUNDUP($J640*0.1,0),"端数処理方法を選択")))</f>
        <v>0</v>
      </c>
      <c r="O640" s="190"/>
      <c r="P640" s="62" t="s">
        <v>58</v>
      </c>
      <c r="Q640" s="191">
        <f>IF(N640="端数処理方法を選択","端数処理方法を選択",SUM(J640,N640))</f>
        <v>0</v>
      </c>
      <c r="R640" s="191"/>
      <c r="S640" s="192"/>
    </row>
    <row r="641" spans="1:19" ht="16.5" customHeight="1">
      <c r="A641" s="147" t="s">
        <v>94</v>
      </c>
      <c r="B641" s="148"/>
      <c r="C641" s="122" t="str">
        <f>基本情報入力!$C$12</f>
        <v>普通</v>
      </c>
      <c r="D641" s="193" t="str">
        <f>TEXT(基本情報入力!$C$13,"0000000")</f>
        <v>0008611</v>
      </c>
      <c r="E641" s="194"/>
      <c r="G641" s="86"/>
      <c r="H641" s="84" t="s">
        <v>42</v>
      </c>
      <c r="I641" s="63"/>
      <c r="J641" s="195">
        <f>SUMIF(R622:S639,0.08,P622:Q639)</f>
        <v>0</v>
      </c>
      <c r="K641" s="195"/>
      <c r="L641" s="123"/>
      <c r="M641" s="124" t="s">
        <v>89</v>
      </c>
      <c r="N641" s="199">
        <f>IF($U$4="１－四捨五入",ROUND($J641*0.08,0),IF($U$4="２－切り捨て",ROUNDDOWN($J641*0.08,0),IF($U$4="３－切り上げ",ROUNDUP($J641*0.08,0),"端数処理方法を選択")))</f>
        <v>0</v>
      </c>
      <c r="O641" s="199"/>
      <c r="P641" s="140" t="s">
        <v>58</v>
      </c>
      <c r="Q641" s="200">
        <f t="shared" ref="Q641:Q642" si="37">IF(N641="端数処理方法を選択","端数処理方法を選択",SUM(J641,N641))</f>
        <v>0</v>
      </c>
      <c r="R641" s="200"/>
      <c r="S641" s="201"/>
    </row>
    <row r="642" spans="1:19" ht="16.5" customHeight="1">
      <c r="A642" s="147" t="s">
        <v>92</v>
      </c>
      <c r="B642" s="148"/>
      <c r="C642" s="149" t="str">
        <f>_xlfn.CONCAT(基本情報入力!$C$14)</f>
        <v>日清商事株式会社</v>
      </c>
      <c r="D642" s="149"/>
      <c r="E642" s="150"/>
      <c r="G642" s="87"/>
      <c r="H642" s="139" t="s">
        <v>112</v>
      </c>
      <c r="I642" s="64"/>
      <c r="J642" s="151">
        <f>SUMIF(R622:S639,0,P622:Q639)</f>
        <v>0</v>
      </c>
      <c r="K642" s="151"/>
      <c r="L642" s="125"/>
      <c r="M642" s="126"/>
      <c r="N642" s="152" t="s">
        <v>113</v>
      </c>
      <c r="O642" s="152"/>
      <c r="P642" s="141"/>
      <c r="Q642" s="153">
        <f t="shared" si="37"/>
        <v>0</v>
      </c>
      <c r="R642" s="153"/>
      <c r="S642" s="154"/>
    </row>
    <row r="643" spans="1:19" ht="16.5" customHeight="1" thickBot="1">
      <c r="A643" s="155" t="s">
        <v>93</v>
      </c>
      <c r="B643" s="156"/>
      <c r="C643" s="157" t="str">
        <f>_xlfn.CONCAT(基本情報入力!$C$15)</f>
        <v>ニッセイショウジ（カ</v>
      </c>
      <c r="D643" s="157"/>
      <c r="E643" s="158"/>
      <c r="G643" s="127"/>
      <c r="H643" s="128" t="s">
        <v>90</v>
      </c>
      <c r="I643" s="129"/>
      <c r="J643" s="159">
        <f>SUM(J640:K642)</f>
        <v>0</v>
      </c>
      <c r="K643" s="159"/>
      <c r="L643" s="130"/>
      <c r="M643" s="129" t="s">
        <v>91</v>
      </c>
      <c r="N643" s="159">
        <f>SUM(N640:O642)</f>
        <v>0</v>
      </c>
      <c r="O643" s="159"/>
      <c r="P643" s="131" t="s">
        <v>114</v>
      </c>
      <c r="Q643" s="159">
        <f>SUM(Q640:S642)</f>
        <v>0</v>
      </c>
      <c r="R643" s="159"/>
      <c r="S643" s="160"/>
    </row>
    <row r="644" spans="1:19" ht="8.25" customHeight="1" thickTop="1">
      <c r="B644" s="132"/>
    </row>
    <row r="645" spans="1:19">
      <c r="I645" s="133"/>
      <c r="J645" s="134"/>
      <c r="K645" s="134"/>
      <c r="L645" s="135"/>
      <c r="M645" s="134"/>
      <c r="N645" s="134"/>
      <c r="O645" s="134"/>
      <c r="P645" s="134"/>
      <c r="Q645" s="134"/>
      <c r="R645" s="161"/>
      <c r="S645" s="162"/>
    </row>
    <row r="646" spans="1:19" ht="40.5" customHeight="1">
      <c r="A646" s="163" t="s">
        <v>40</v>
      </c>
      <c r="B646" s="163"/>
      <c r="C646" s="164"/>
      <c r="D646" s="164"/>
      <c r="E646" s="164"/>
      <c r="F646" s="164"/>
      <c r="G646" s="164"/>
      <c r="H646" s="164"/>
      <c r="I646" s="136"/>
      <c r="J646" s="137"/>
      <c r="K646" s="137"/>
      <c r="L646" s="137"/>
      <c r="M646" s="137"/>
      <c r="N646" s="137"/>
      <c r="O646" s="137"/>
      <c r="P646" s="137"/>
      <c r="Q646" s="137"/>
      <c r="R646" s="165"/>
      <c r="S646" s="166"/>
    </row>
    <row r="647" spans="1:19">
      <c r="A647" t="s">
        <v>16</v>
      </c>
      <c r="P647" s="88" t="s">
        <v>43</v>
      </c>
      <c r="Q647" s="239">
        <f>請求概要入力!$E$2</f>
        <v>45189</v>
      </c>
      <c r="R647" s="239"/>
      <c r="S647" s="239"/>
    </row>
    <row r="648" spans="1:19" ht="28.5">
      <c r="A648" s="240" t="s">
        <v>41</v>
      </c>
      <c r="B648" s="240"/>
      <c r="C648" s="240"/>
      <c r="D648" s="240"/>
      <c r="E648" s="240"/>
      <c r="F648" s="240"/>
      <c r="G648" s="240"/>
      <c r="H648" s="240"/>
      <c r="I648" s="240"/>
      <c r="J648" s="240"/>
      <c r="K648" s="240"/>
      <c r="L648" s="240"/>
      <c r="M648" s="240"/>
      <c r="N648" s="240"/>
      <c r="O648" s="240"/>
      <c r="P648" s="240"/>
      <c r="Q648" s="240"/>
      <c r="R648" s="240"/>
      <c r="S648" s="240"/>
    </row>
    <row r="649" spans="1:19" ht="18" customHeight="1">
      <c r="B649" s="241" t="s">
        <v>18</v>
      </c>
      <c r="C649" s="241"/>
      <c r="D649" s="241"/>
      <c r="L649" s="89"/>
      <c r="M649" s="90" t="s">
        <v>7</v>
      </c>
      <c r="N649" s="242" t="str">
        <f>_xlfn.CONCAT(基本情報入力!$C$2)</f>
        <v>埼玉県さいたま市浦和区本太１－９－△</v>
      </c>
      <c r="O649" s="242"/>
      <c r="P649" s="242"/>
      <c r="Q649" s="242"/>
      <c r="R649" s="242"/>
      <c r="S649" s="243"/>
    </row>
    <row r="650" spans="1:19" ht="18" customHeight="1">
      <c r="D650" s="92"/>
      <c r="F650" s="93"/>
      <c r="H650" s="94"/>
      <c r="I650" s="94"/>
      <c r="J650" s="94"/>
      <c r="L650" s="89"/>
      <c r="M650" s="95" t="s">
        <v>9</v>
      </c>
      <c r="N650" s="244" t="str">
        <f>_xlfn.CONCAT(基本情報入力!$C$3)</f>
        <v>日清商事株式会社</v>
      </c>
      <c r="O650" s="244"/>
      <c r="P650" s="244"/>
      <c r="Q650" s="244"/>
      <c r="R650" s="244"/>
      <c r="S650" s="245" t="s">
        <v>100</v>
      </c>
    </row>
    <row r="651" spans="1:19" ht="18" customHeight="1">
      <c r="B651" s="96" t="s">
        <v>30</v>
      </c>
      <c r="C651" s="97" t="str" cm="1">
        <f t="array" ref="C651">_xlfn.XLOOKUP((ROW()-5)/34+1,請求概要入力!$A:$A,IF(請求概要入力!$D:$D="","",請求概要入力!$D:$D),"")</f>
        <v/>
      </c>
      <c r="D651" s="92"/>
      <c r="E651" s="98" t="s">
        <v>17</v>
      </c>
      <c r="F651" s="246">
        <f>基本情報入力!$C$7</f>
        <v>8611</v>
      </c>
      <c r="G651" s="246"/>
      <c r="H651" s="99"/>
      <c r="I651" s="100"/>
      <c r="J651" s="100"/>
      <c r="K651" s="100"/>
      <c r="L651" s="101"/>
      <c r="M651" s="102"/>
      <c r="N651" s="247" t="str">
        <f>_xlfn.CONCAT(基本情報入力!$C$4)</f>
        <v>代表取締役　日清 太郎</v>
      </c>
      <c r="O651" s="247"/>
      <c r="P651" s="247"/>
      <c r="Q651" s="247"/>
      <c r="R651" s="247"/>
      <c r="S651" s="245"/>
    </row>
    <row r="652" spans="1:19" ht="18" customHeight="1">
      <c r="E652" s="93"/>
      <c r="F652" s="93"/>
      <c r="G652" s="93"/>
      <c r="H652" s="93"/>
      <c r="I652" s="93"/>
      <c r="J652" s="93"/>
      <c r="K652" s="103"/>
      <c r="L652" s="89"/>
      <c r="M652" s="95" t="s">
        <v>27</v>
      </c>
      <c r="N652" s="248" t="str">
        <f>_xlfn.CONCAT(基本情報入力!$C$5)</f>
        <v>048-885-861X</v>
      </c>
      <c r="O652" s="248"/>
      <c r="P652" s="142" t="s">
        <v>28</v>
      </c>
      <c r="Q652" s="248" t="str">
        <f>_xlfn.CONCAT(基本情報入力!$C$6)</f>
        <v>048-885-861X</v>
      </c>
      <c r="R652" s="248"/>
      <c r="S652" s="249"/>
    </row>
    <row r="653" spans="1:19" ht="18" customHeight="1">
      <c r="B653" s="96" t="s">
        <v>31</v>
      </c>
      <c r="C653" s="250" t="str" cm="1">
        <f t="array" ref="C653">_xlfn.XLOOKUP((ROW()-7)/34+1,請求概要入力!$A:$A,IF(請求概要入力!$E:$E="","",請求概要入力!$E:$E),"")</f>
        <v/>
      </c>
      <c r="D653" s="250"/>
      <c r="E653" s="250"/>
      <c r="F653" s="250"/>
      <c r="G653" s="250"/>
      <c r="H653" s="250"/>
      <c r="I653" s="250"/>
      <c r="J653" s="250"/>
      <c r="K653" s="250"/>
      <c r="L653" s="104"/>
      <c r="M653" s="105"/>
      <c r="N653" s="251" t="s">
        <v>59</v>
      </c>
      <c r="O653" s="251"/>
      <c r="P653" s="251" t="str">
        <f>_xlfn.CONCAT(基本情報入力!$C$8)</f>
        <v>T50300010025XX</v>
      </c>
      <c r="Q653" s="251"/>
      <c r="R653" s="251"/>
      <c r="S653" s="252"/>
    </row>
    <row r="654" spans="1:19" ht="8.25" customHeight="1" thickBot="1"/>
    <row r="655" spans="1:19" ht="15" customHeight="1" thickBot="1">
      <c r="A655" s="216" t="s">
        <v>115</v>
      </c>
      <c r="B655" s="216"/>
      <c r="C655" s="216"/>
      <c r="D655" s="216"/>
      <c r="E655" s="216"/>
      <c r="G655" s="106" t="s">
        <v>10</v>
      </c>
      <c r="H655" s="217" t="s">
        <v>36</v>
      </c>
      <c r="I655" s="218"/>
      <c r="J655" s="218"/>
      <c r="K655" s="219"/>
      <c r="L655" s="107" t="s">
        <v>37</v>
      </c>
      <c r="M655" s="107" t="s">
        <v>1</v>
      </c>
      <c r="N655" s="220" t="s">
        <v>38</v>
      </c>
      <c r="O655" s="220"/>
      <c r="P655" s="220" t="s">
        <v>39</v>
      </c>
      <c r="Q655" s="220"/>
      <c r="R655" s="221" t="s">
        <v>52</v>
      </c>
      <c r="S655" s="222"/>
    </row>
    <row r="656" spans="1:19" ht="16.5" customHeight="1">
      <c r="A656" s="223" t="s">
        <v>29</v>
      </c>
      <c r="B656" s="224"/>
      <c r="C656" s="224"/>
      <c r="D656" s="225" t="str" cm="1">
        <f t="array" ref="D656">_xlfn.XLOOKUP((ROW()-10)/34+1,請求概要入力!$A:$A,IF(請求概要入力!$F:$F="","",請求概要入力!$F:$F),"")</f>
        <v/>
      </c>
      <c r="E656" s="226" t="str">
        <f>IFERROR(IF(VLOOKUP(ROUNDUP(ROW(E656)/30,0),請求概要入力!$A$5:$G$24,3,FALSE)=0,"",VLOOKUP(ROUNDUP(ROW(E656)/30,0),請求概要入力!$A$5:$G$24,3,FALSE)),"")</f>
        <v/>
      </c>
      <c r="G656" s="54"/>
      <c r="H656" s="229"/>
      <c r="I656" s="230"/>
      <c r="J656" s="230"/>
      <c r="K656" s="231"/>
      <c r="L656" s="143"/>
      <c r="M656" s="55"/>
      <c r="N656" s="232"/>
      <c r="O656" s="232"/>
      <c r="P656" s="173" t="str">
        <f>IF((L656*N656)&lt;&gt;0,L656*N656,"")</f>
        <v/>
      </c>
      <c r="Q656" s="173"/>
      <c r="R656" s="233"/>
      <c r="S656" s="234"/>
    </row>
    <row r="657" spans="1:19" ht="16.5" customHeight="1">
      <c r="A657" s="208"/>
      <c r="B657" s="209"/>
      <c r="C657" s="209"/>
      <c r="D657" s="227" t="str">
        <f>IFERROR(IF(VLOOKUP(ROUNDUP(ROW(D657)/30,0),請求概要入力!$A$5:$G$24,3,FALSE)=0,"",VLOOKUP(ROUNDUP(ROW(D657)/30,0),請求概要入力!$A$5:$G$24,3,FALSE)),"")</f>
        <v/>
      </c>
      <c r="E657" s="228" t="str">
        <f>IFERROR(IF(VLOOKUP(ROUNDUP(ROW(E657)/30,0),請求概要入力!$A$5:$G$24,3,FALSE)=0,"",VLOOKUP(ROUNDUP(ROW(E657)/30,0),請求概要入力!$A$5:$G$24,3,FALSE)),"")</f>
        <v/>
      </c>
      <c r="G657" s="56"/>
      <c r="H657" s="169"/>
      <c r="I657" s="170"/>
      <c r="J657" s="170"/>
      <c r="K657" s="171"/>
      <c r="L657" s="143"/>
      <c r="M657" s="57"/>
      <c r="N657" s="172"/>
      <c r="O657" s="172"/>
      <c r="P657" s="173" t="str">
        <f t="shared" ref="P657:P673" si="38">IF((L657*N657)&lt;&gt;0,L657*N657,"")</f>
        <v/>
      </c>
      <c r="Q657" s="173"/>
      <c r="R657" s="174"/>
      <c r="S657" s="175"/>
    </row>
    <row r="658" spans="1:19" ht="16.5" customHeight="1">
      <c r="A658" s="208" t="s">
        <v>45</v>
      </c>
      <c r="B658" s="209"/>
      <c r="C658" s="209"/>
      <c r="D658" s="235" t="str" cm="1">
        <f t="array" ref="D658">_xlfn.XLOOKUP((ROW()-12)/34+1,請求概要入力!$A:$A,IF(請求概要入力!$G:$G="","",請求概要入力!$G:$G),"")</f>
        <v/>
      </c>
      <c r="E658" s="236" t="str">
        <f>IFERROR(IF(VLOOKUP(ROUNDUP(ROW(E658)/30,0),請求概要入力!$A$5:$G$24,3,FALSE)=0,"",VLOOKUP(ROUNDUP(ROW(E658)/30,0),請求概要入力!$A$5:$G$24,3,FALSE)),"")</f>
        <v/>
      </c>
      <c r="G658" s="58"/>
      <c r="H658" s="169"/>
      <c r="I658" s="170"/>
      <c r="J658" s="170"/>
      <c r="K658" s="171"/>
      <c r="L658" s="143"/>
      <c r="M658" s="55"/>
      <c r="N658" s="232"/>
      <c r="O658" s="232"/>
      <c r="P658" s="173" t="str">
        <f t="shared" si="38"/>
        <v/>
      </c>
      <c r="Q658" s="173"/>
      <c r="R658" s="174"/>
      <c r="S658" s="175"/>
    </row>
    <row r="659" spans="1:19" ht="16.5" customHeight="1">
      <c r="A659" s="208"/>
      <c r="B659" s="209"/>
      <c r="C659" s="209"/>
      <c r="D659" s="235" t="str">
        <f>IFERROR(IF(VLOOKUP(ROUNDUP(ROW(D659)/30,0),請求概要入力!$A$5:$G$24,3,FALSE)=0,"",VLOOKUP(ROUNDUP(ROW(D659)/30,0),請求概要入力!$A$5:$G$24,3,FALSE)),"")</f>
        <v/>
      </c>
      <c r="E659" s="236" t="str">
        <f>IFERROR(IF(VLOOKUP(ROUNDUP(ROW(E659)/30,0),請求概要入力!$A$5:$G$24,3,FALSE)=0,"",VLOOKUP(ROUNDUP(ROW(E659)/30,0),請求概要入力!$A$5:$G$24,3,FALSE)),"")</f>
        <v/>
      </c>
      <c r="G659" s="58"/>
      <c r="H659" s="169"/>
      <c r="I659" s="170"/>
      <c r="J659" s="170"/>
      <c r="K659" s="171"/>
      <c r="L659" s="143"/>
      <c r="M659" s="57"/>
      <c r="N659" s="172"/>
      <c r="O659" s="172"/>
      <c r="P659" s="173" t="str">
        <f t="shared" si="38"/>
        <v/>
      </c>
      <c r="Q659" s="173"/>
      <c r="R659" s="174"/>
      <c r="S659" s="175"/>
    </row>
    <row r="660" spans="1:19" ht="16.5" customHeight="1">
      <c r="A660" s="237" t="s">
        <v>47</v>
      </c>
      <c r="B660" s="238"/>
      <c r="C660" s="238"/>
      <c r="D660" s="210" t="str" cm="1">
        <f t="array" ref="D660">IF(ISNUMBER(D658),IF(D658&gt;0,IF(_xlfn.XLOOKUP((ROW()-14)/34+1,請求概要入力!$A:$A,IF(請求概要入力!$H:$H="","",請求概要入力!$H:$H),"")="",0,_xlfn.XLOOKUP((ROW()-14)/34+1,請求概要入力!$A:$A,IF(請求概要入力!$H:$H="","",請求概要入力!$H:$H),"")),""),"")</f>
        <v/>
      </c>
      <c r="E660" s="211"/>
      <c r="G660" s="58"/>
      <c r="H660" s="169"/>
      <c r="I660" s="170"/>
      <c r="J660" s="170"/>
      <c r="K660" s="171"/>
      <c r="L660" s="143"/>
      <c r="M660" s="55"/>
      <c r="N660" s="206"/>
      <c r="O660" s="207"/>
      <c r="P660" s="173" t="str">
        <f t="shared" si="38"/>
        <v/>
      </c>
      <c r="Q660" s="173"/>
      <c r="R660" s="174"/>
      <c r="S660" s="175"/>
    </row>
    <row r="661" spans="1:19" ht="16.5" customHeight="1">
      <c r="A661" s="237"/>
      <c r="B661" s="238"/>
      <c r="C661" s="238"/>
      <c r="D661" s="210"/>
      <c r="E661" s="211"/>
      <c r="G661" s="58"/>
      <c r="H661" s="169"/>
      <c r="I661" s="170"/>
      <c r="J661" s="170"/>
      <c r="K661" s="171"/>
      <c r="L661" s="143"/>
      <c r="M661" s="57"/>
      <c r="N661" s="206"/>
      <c r="O661" s="207"/>
      <c r="P661" s="173" t="str">
        <f t="shared" si="38"/>
        <v/>
      </c>
      <c r="Q661" s="173"/>
      <c r="R661" s="174"/>
      <c r="S661" s="175"/>
    </row>
    <row r="662" spans="1:19" ht="16.5" customHeight="1">
      <c r="A662" s="208" t="s">
        <v>48</v>
      </c>
      <c r="B662" s="209"/>
      <c r="C662" s="209"/>
      <c r="D662" s="210" t="str">
        <f>IF(ISNUMBER(D658),IF(D658&gt;0,J677,""),"")</f>
        <v/>
      </c>
      <c r="E662" s="211"/>
      <c r="G662" s="58"/>
      <c r="H662" s="169"/>
      <c r="I662" s="170"/>
      <c r="J662" s="170"/>
      <c r="K662" s="171"/>
      <c r="L662" s="143"/>
      <c r="M662" s="57"/>
      <c r="N662" s="172"/>
      <c r="O662" s="172"/>
      <c r="P662" s="173" t="str">
        <f t="shared" si="38"/>
        <v/>
      </c>
      <c r="Q662" s="173"/>
      <c r="R662" s="174"/>
      <c r="S662" s="175"/>
    </row>
    <row r="663" spans="1:19" ht="16.5" customHeight="1">
      <c r="A663" s="208"/>
      <c r="B663" s="209"/>
      <c r="C663" s="209"/>
      <c r="D663" s="210"/>
      <c r="E663" s="211"/>
      <c r="G663" s="58"/>
      <c r="H663" s="169"/>
      <c r="I663" s="170"/>
      <c r="J663" s="170"/>
      <c r="K663" s="171"/>
      <c r="L663" s="143"/>
      <c r="M663" s="57"/>
      <c r="N663" s="172"/>
      <c r="O663" s="172"/>
      <c r="P663" s="173" t="str">
        <f t="shared" si="38"/>
        <v/>
      </c>
      <c r="Q663" s="173"/>
      <c r="R663" s="174"/>
      <c r="S663" s="175"/>
    </row>
    <row r="664" spans="1:19" ht="16.5" customHeight="1">
      <c r="A664" s="208" t="s">
        <v>56</v>
      </c>
      <c r="B664" s="209"/>
      <c r="C664" s="209"/>
      <c r="D664" s="210" t="str">
        <f>IFERROR(D658-D660-D662,"")</f>
        <v/>
      </c>
      <c r="E664" s="211"/>
      <c r="G664" s="58"/>
      <c r="H664" s="169"/>
      <c r="I664" s="170"/>
      <c r="J664" s="170"/>
      <c r="K664" s="171"/>
      <c r="L664" s="143"/>
      <c r="M664" s="57"/>
      <c r="N664" s="172"/>
      <c r="O664" s="172"/>
      <c r="P664" s="173" t="str">
        <f t="shared" si="38"/>
        <v/>
      </c>
      <c r="Q664" s="173"/>
      <c r="R664" s="174"/>
      <c r="S664" s="175"/>
    </row>
    <row r="665" spans="1:19" ht="16.5" customHeight="1" thickBot="1">
      <c r="A665" s="212"/>
      <c r="B665" s="213"/>
      <c r="C665" s="213"/>
      <c r="D665" s="214"/>
      <c r="E665" s="215"/>
      <c r="G665" s="58"/>
      <c r="H665" s="169"/>
      <c r="I665" s="170"/>
      <c r="J665" s="170"/>
      <c r="K665" s="171"/>
      <c r="L665" s="143"/>
      <c r="M665" s="57"/>
      <c r="N665" s="172"/>
      <c r="O665" s="172"/>
      <c r="P665" s="173" t="str">
        <f t="shared" si="38"/>
        <v/>
      </c>
      <c r="Q665" s="173"/>
      <c r="R665" s="174"/>
      <c r="S665" s="175"/>
    </row>
    <row r="666" spans="1:19" ht="16.5" customHeight="1" thickBot="1">
      <c r="A666" s="196" t="s">
        <v>116</v>
      </c>
      <c r="B666" s="196"/>
      <c r="C666" s="196"/>
      <c r="D666" s="196"/>
      <c r="E666" s="196"/>
      <c r="G666" s="58"/>
      <c r="H666" s="169"/>
      <c r="I666" s="170"/>
      <c r="J666" s="170"/>
      <c r="K666" s="171"/>
      <c r="L666" s="143"/>
      <c r="M666" s="57"/>
      <c r="N666" s="172"/>
      <c r="O666" s="172"/>
      <c r="P666" s="173" t="str">
        <f t="shared" si="38"/>
        <v/>
      </c>
      <c r="Q666" s="173"/>
      <c r="R666" s="174"/>
      <c r="S666" s="175"/>
    </row>
    <row r="667" spans="1:19" ht="16.5" customHeight="1" thickBot="1">
      <c r="A667" s="197" t="s">
        <v>34</v>
      </c>
      <c r="B667" s="198"/>
      <c r="C667" s="109" t="s">
        <v>35</v>
      </c>
      <c r="D667" s="110" t="s">
        <v>57</v>
      </c>
      <c r="E667" s="111" t="s">
        <v>58</v>
      </c>
      <c r="G667" s="58"/>
      <c r="H667" s="169"/>
      <c r="I667" s="170"/>
      <c r="J667" s="170"/>
      <c r="K667" s="171"/>
      <c r="L667" s="143"/>
      <c r="M667" s="57"/>
      <c r="N667" s="172"/>
      <c r="O667" s="172"/>
      <c r="P667" s="173" t="str">
        <f t="shared" si="38"/>
        <v/>
      </c>
      <c r="Q667" s="173"/>
      <c r="R667" s="174"/>
      <c r="S667" s="175"/>
    </row>
    <row r="668" spans="1:19" ht="16.5" customHeight="1">
      <c r="A668" s="202"/>
      <c r="B668" s="203"/>
      <c r="C668" s="112"/>
      <c r="D668" s="113"/>
      <c r="E668" s="114"/>
      <c r="G668" s="58"/>
      <c r="H668" s="169"/>
      <c r="I668" s="170"/>
      <c r="J668" s="170"/>
      <c r="K668" s="171"/>
      <c r="L668" s="143"/>
      <c r="M668" s="57"/>
      <c r="N668" s="172"/>
      <c r="O668" s="172"/>
      <c r="P668" s="173" t="str">
        <f t="shared" si="38"/>
        <v/>
      </c>
      <c r="Q668" s="173"/>
      <c r="R668" s="174"/>
      <c r="S668" s="175"/>
    </row>
    <row r="669" spans="1:19" ht="16.5" customHeight="1">
      <c r="A669" s="204"/>
      <c r="B669" s="205"/>
      <c r="C669" s="108"/>
      <c r="D669" s="115"/>
      <c r="E669" s="116"/>
      <c r="G669" s="58"/>
      <c r="H669" s="169"/>
      <c r="I669" s="170"/>
      <c r="J669" s="170"/>
      <c r="K669" s="171"/>
      <c r="L669" s="143"/>
      <c r="M669" s="57"/>
      <c r="N669" s="206"/>
      <c r="O669" s="207"/>
      <c r="P669" s="173" t="str">
        <f t="shared" si="38"/>
        <v/>
      </c>
      <c r="Q669" s="173"/>
      <c r="R669" s="174"/>
      <c r="S669" s="175"/>
    </row>
    <row r="670" spans="1:19" ht="16.5" customHeight="1">
      <c r="A670" s="204"/>
      <c r="B670" s="205"/>
      <c r="C670" s="108"/>
      <c r="D670" s="115"/>
      <c r="E670" s="116"/>
      <c r="G670" s="58"/>
      <c r="H670" s="169"/>
      <c r="I670" s="170"/>
      <c r="J670" s="170"/>
      <c r="K670" s="171"/>
      <c r="L670" s="143"/>
      <c r="M670" s="57"/>
      <c r="N670" s="172"/>
      <c r="O670" s="172"/>
      <c r="P670" s="173" t="str">
        <f t="shared" si="38"/>
        <v/>
      </c>
      <c r="Q670" s="173"/>
      <c r="R670" s="174"/>
      <c r="S670" s="175"/>
    </row>
    <row r="671" spans="1:19" ht="16.5" customHeight="1">
      <c r="A671" s="204"/>
      <c r="B671" s="205"/>
      <c r="C671" s="108"/>
      <c r="D671" s="115"/>
      <c r="E671" s="116"/>
      <c r="G671" s="58"/>
      <c r="H671" s="169"/>
      <c r="I671" s="170"/>
      <c r="J671" s="170"/>
      <c r="K671" s="171"/>
      <c r="L671" s="143"/>
      <c r="M671" s="57"/>
      <c r="N671" s="172"/>
      <c r="O671" s="172"/>
      <c r="P671" s="173" t="str">
        <f t="shared" si="38"/>
        <v/>
      </c>
      <c r="Q671" s="173"/>
      <c r="R671" s="174"/>
      <c r="S671" s="175"/>
    </row>
    <row r="672" spans="1:19" ht="16.5" customHeight="1" thickBot="1">
      <c r="A672" s="167"/>
      <c r="B672" s="168"/>
      <c r="C672" s="117"/>
      <c r="D672" s="118"/>
      <c r="E672" s="119"/>
      <c r="G672" s="58"/>
      <c r="H672" s="169"/>
      <c r="I672" s="170"/>
      <c r="J672" s="170"/>
      <c r="K672" s="171"/>
      <c r="L672" s="143"/>
      <c r="M672" s="57"/>
      <c r="N672" s="172"/>
      <c r="O672" s="172"/>
      <c r="P672" s="173" t="str">
        <f t="shared" si="38"/>
        <v/>
      </c>
      <c r="Q672" s="173"/>
      <c r="R672" s="174"/>
      <c r="S672" s="175"/>
    </row>
    <row r="673" spans="1:19" ht="16.5" customHeight="1">
      <c r="A673" s="176" t="s">
        <v>117</v>
      </c>
      <c r="B673" s="176"/>
      <c r="C673" s="176"/>
      <c r="D673" s="176"/>
      <c r="E673" s="176"/>
      <c r="G673" s="59"/>
      <c r="H673" s="177"/>
      <c r="I673" s="178"/>
      <c r="J673" s="178"/>
      <c r="K673" s="179"/>
      <c r="L673" s="144"/>
      <c r="M673" s="60"/>
      <c r="N673" s="180"/>
      <c r="O673" s="181"/>
      <c r="P673" s="173" t="str">
        <f t="shared" si="38"/>
        <v/>
      </c>
      <c r="Q673" s="173"/>
      <c r="R673" s="182"/>
      <c r="S673" s="183"/>
    </row>
    <row r="674" spans="1:19" ht="16.5" customHeight="1">
      <c r="A674" s="184" t="s">
        <v>95</v>
      </c>
      <c r="B674" s="185"/>
      <c r="C674" s="186" t="str">
        <f>_xlfn.CONCAT(基本情報入力!$C$10,"　",基本情報入力!$C$11)</f>
        <v>浦和銀行　本太支店</v>
      </c>
      <c r="D674" s="187"/>
      <c r="E674" s="188"/>
      <c r="G674" s="85"/>
      <c r="H674" s="83" t="s">
        <v>51</v>
      </c>
      <c r="I674" s="61"/>
      <c r="J674" s="189">
        <f>SUMIF(R656:S673,0.1,P656:Q673)</f>
        <v>0</v>
      </c>
      <c r="K674" s="189"/>
      <c r="L674" s="120"/>
      <c r="M674" s="121" t="s">
        <v>89</v>
      </c>
      <c r="N674" s="190">
        <f>IF($U$4="１－四捨五入",ROUND($J674*0.1,0),IF($U$4="２－切り捨て",ROUNDDOWN($J674*0.1,0),IF($U$4="３－切り上げ",ROUNDUP($J674*0.1,0),"端数処理方法を選択")))</f>
        <v>0</v>
      </c>
      <c r="O674" s="190"/>
      <c r="P674" s="62" t="s">
        <v>58</v>
      </c>
      <c r="Q674" s="191">
        <f>IF(N674="端数処理方法を選択","端数処理方法を選択",SUM(J674,N674))</f>
        <v>0</v>
      </c>
      <c r="R674" s="191"/>
      <c r="S674" s="192"/>
    </row>
    <row r="675" spans="1:19" ht="16.5" customHeight="1">
      <c r="A675" s="147" t="s">
        <v>94</v>
      </c>
      <c r="B675" s="148"/>
      <c r="C675" s="122" t="str">
        <f>基本情報入力!$C$12</f>
        <v>普通</v>
      </c>
      <c r="D675" s="193" t="str">
        <f>TEXT(基本情報入力!$C$13,"0000000")</f>
        <v>0008611</v>
      </c>
      <c r="E675" s="194"/>
      <c r="G675" s="86"/>
      <c r="H675" s="84" t="s">
        <v>42</v>
      </c>
      <c r="I675" s="63"/>
      <c r="J675" s="195">
        <f>SUMIF(R656:S673,0.08,P656:Q673)</f>
        <v>0</v>
      </c>
      <c r="K675" s="195"/>
      <c r="L675" s="123"/>
      <c r="M675" s="124" t="s">
        <v>89</v>
      </c>
      <c r="N675" s="199">
        <f>IF($U$4="１－四捨五入",ROUND($J675*0.08,0),IF($U$4="２－切り捨て",ROUNDDOWN($J675*0.08,0),IF($U$4="３－切り上げ",ROUNDUP($J675*0.08,0),"端数処理方法を選択")))</f>
        <v>0</v>
      </c>
      <c r="O675" s="199"/>
      <c r="P675" s="140" t="s">
        <v>58</v>
      </c>
      <c r="Q675" s="200">
        <f t="shared" ref="Q675:Q676" si="39">IF(N675="端数処理方法を選択","端数処理方法を選択",SUM(J675,N675))</f>
        <v>0</v>
      </c>
      <c r="R675" s="200"/>
      <c r="S675" s="201"/>
    </row>
    <row r="676" spans="1:19" ht="16.5" customHeight="1">
      <c r="A676" s="147" t="s">
        <v>92</v>
      </c>
      <c r="B676" s="148"/>
      <c r="C676" s="149" t="str">
        <f>_xlfn.CONCAT(基本情報入力!$C$14)</f>
        <v>日清商事株式会社</v>
      </c>
      <c r="D676" s="149"/>
      <c r="E676" s="150"/>
      <c r="G676" s="87"/>
      <c r="H676" s="139" t="s">
        <v>112</v>
      </c>
      <c r="I676" s="64"/>
      <c r="J676" s="151">
        <f>SUMIF(R656:S673,0,P656:Q673)</f>
        <v>0</v>
      </c>
      <c r="K676" s="151"/>
      <c r="L676" s="125"/>
      <c r="M676" s="126"/>
      <c r="N676" s="152" t="s">
        <v>113</v>
      </c>
      <c r="O676" s="152"/>
      <c r="P676" s="141"/>
      <c r="Q676" s="153">
        <f t="shared" si="39"/>
        <v>0</v>
      </c>
      <c r="R676" s="153"/>
      <c r="S676" s="154"/>
    </row>
    <row r="677" spans="1:19" ht="16.5" customHeight="1" thickBot="1">
      <c r="A677" s="155" t="s">
        <v>93</v>
      </c>
      <c r="B677" s="156"/>
      <c r="C677" s="157" t="str">
        <f>_xlfn.CONCAT(基本情報入力!$C$15)</f>
        <v>ニッセイショウジ（カ</v>
      </c>
      <c r="D677" s="157"/>
      <c r="E677" s="158"/>
      <c r="G677" s="127"/>
      <c r="H677" s="128" t="s">
        <v>90</v>
      </c>
      <c r="I677" s="129"/>
      <c r="J677" s="159">
        <f>SUM(J674:K676)</f>
        <v>0</v>
      </c>
      <c r="K677" s="159"/>
      <c r="L677" s="130"/>
      <c r="M677" s="129" t="s">
        <v>91</v>
      </c>
      <c r="N677" s="159">
        <f>SUM(N674:O676)</f>
        <v>0</v>
      </c>
      <c r="O677" s="159"/>
      <c r="P677" s="131" t="s">
        <v>114</v>
      </c>
      <c r="Q677" s="159">
        <f>SUM(Q674:S676)</f>
        <v>0</v>
      </c>
      <c r="R677" s="159"/>
      <c r="S677" s="160"/>
    </row>
    <row r="678" spans="1:19" ht="8.25" customHeight="1" thickTop="1">
      <c r="B678" s="132"/>
    </row>
    <row r="679" spans="1:19">
      <c r="I679" s="133"/>
      <c r="J679" s="134"/>
      <c r="K679" s="134"/>
      <c r="L679" s="135"/>
      <c r="M679" s="134"/>
      <c r="N679" s="134"/>
      <c r="O679" s="134"/>
      <c r="P679" s="134"/>
      <c r="Q679" s="134"/>
      <c r="R679" s="161"/>
      <c r="S679" s="162"/>
    </row>
    <row r="680" spans="1:19" ht="40.5" customHeight="1">
      <c r="A680" s="163" t="s">
        <v>40</v>
      </c>
      <c r="B680" s="163"/>
      <c r="C680" s="164"/>
      <c r="D680" s="164"/>
      <c r="E680" s="164"/>
      <c r="F680" s="164"/>
      <c r="G680" s="164"/>
      <c r="H680" s="164"/>
      <c r="I680" s="136"/>
      <c r="J680" s="137"/>
      <c r="K680" s="137"/>
      <c r="L680" s="137"/>
      <c r="M680" s="137"/>
      <c r="N680" s="137"/>
      <c r="O680" s="137"/>
      <c r="P680" s="137"/>
      <c r="Q680" s="137"/>
      <c r="R680" s="165"/>
      <c r="S680" s="166"/>
    </row>
  </sheetData>
  <sheetProtection algorithmName="SHA-512" hashValue="zp5zatku3G5PaL2oCfNewaVb9xzE3s6rrmSiCpD6+8aDB5wyHRYQ52zyaYBVbkhW5c41c5kA0RfBMBVkxFLXng==" saltValue="Gyaos4WPOC9d6MGOv6pCoQ==" spinCount="100000" sheet="1" objects="1" scenarios="1" selectLockedCells="1"/>
  <mergeCells count="2640">
    <mergeCell ref="A674:B674"/>
    <mergeCell ref="C674:E674"/>
    <mergeCell ref="J674:K674"/>
    <mergeCell ref="N674:O674"/>
    <mergeCell ref="Q674:S674"/>
    <mergeCell ref="A675:B675"/>
    <mergeCell ref="D675:E675"/>
    <mergeCell ref="J675:K675"/>
    <mergeCell ref="N675:O675"/>
    <mergeCell ref="Q675:S675"/>
    <mergeCell ref="A677:B677"/>
    <mergeCell ref="C677:E677"/>
    <mergeCell ref="J677:K677"/>
    <mergeCell ref="N677:O677"/>
    <mergeCell ref="Q677:S677"/>
    <mergeCell ref="A680:B680"/>
    <mergeCell ref="C680:H680"/>
    <mergeCell ref="R135:S135"/>
    <mergeCell ref="A136:B136"/>
    <mergeCell ref="C136:H136"/>
    <mergeCell ref="R136:S136"/>
    <mergeCell ref="A669:B669"/>
    <mergeCell ref="H669:K669"/>
    <mergeCell ref="N669:O669"/>
    <mergeCell ref="P669:Q669"/>
    <mergeCell ref="A670:B670"/>
    <mergeCell ref="A672:B672"/>
    <mergeCell ref="H672:K672"/>
    <mergeCell ref="N672:O672"/>
    <mergeCell ref="P672:Q672"/>
    <mergeCell ref="A673:E673"/>
    <mergeCell ref="H673:K673"/>
    <mergeCell ref="N673:O673"/>
    <mergeCell ref="P673:Q673"/>
    <mergeCell ref="A200:B200"/>
    <mergeCell ref="C200:E200"/>
    <mergeCell ref="J200:K200"/>
    <mergeCell ref="N200:O200"/>
    <mergeCell ref="Q200:S200"/>
    <mergeCell ref="A201:B201"/>
    <mergeCell ref="C201:E201"/>
    <mergeCell ref="J201:K201"/>
    <mergeCell ref="N201:O201"/>
    <mergeCell ref="Q201:S201"/>
    <mergeCell ref="R203:S203"/>
    <mergeCell ref="A204:B204"/>
    <mergeCell ref="C204:H204"/>
    <mergeCell ref="R204:S204"/>
    <mergeCell ref="A196:B196"/>
    <mergeCell ref="A130:B130"/>
    <mergeCell ref="C130:E130"/>
    <mergeCell ref="J130:K130"/>
    <mergeCell ref="N130:O130"/>
    <mergeCell ref="Q130:S130"/>
    <mergeCell ref="A131:B131"/>
    <mergeCell ref="D131:E131"/>
    <mergeCell ref="J131:K131"/>
    <mergeCell ref="N131:O131"/>
    <mergeCell ref="Q131:S131"/>
    <mergeCell ref="A132:B132"/>
    <mergeCell ref="C132:E132"/>
    <mergeCell ref="J132:K132"/>
    <mergeCell ref="N132:O132"/>
    <mergeCell ref="Q132:S132"/>
    <mergeCell ref="A133:B133"/>
    <mergeCell ref="C133:E133"/>
    <mergeCell ref="J133:K133"/>
    <mergeCell ref="N133:O133"/>
    <mergeCell ref="Q133:S133"/>
    <mergeCell ref="A126:B126"/>
    <mergeCell ref="H126:K126"/>
    <mergeCell ref="N126:O126"/>
    <mergeCell ref="P126:Q126"/>
    <mergeCell ref="R126:S126"/>
    <mergeCell ref="A127:B127"/>
    <mergeCell ref="H127:K127"/>
    <mergeCell ref="N127:O127"/>
    <mergeCell ref="P127:Q127"/>
    <mergeCell ref="R127:S127"/>
    <mergeCell ref="A128:B128"/>
    <mergeCell ref="H128:K128"/>
    <mergeCell ref="N128:O128"/>
    <mergeCell ref="P128:Q128"/>
    <mergeCell ref="R128:S128"/>
    <mergeCell ref="A129:E129"/>
    <mergeCell ref="H129:K129"/>
    <mergeCell ref="N129:O129"/>
    <mergeCell ref="P129:Q129"/>
    <mergeCell ref="R129:S129"/>
    <mergeCell ref="A122:E122"/>
    <mergeCell ref="H122:K122"/>
    <mergeCell ref="N122:O122"/>
    <mergeCell ref="P122:Q122"/>
    <mergeCell ref="R122:S122"/>
    <mergeCell ref="A123:B123"/>
    <mergeCell ref="H123:K123"/>
    <mergeCell ref="N123:O123"/>
    <mergeCell ref="P123:Q123"/>
    <mergeCell ref="R123:S123"/>
    <mergeCell ref="A124:B124"/>
    <mergeCell ref="H124:K124"/>
    <mergeCell ref="N124:O124"/>
    <mergeCell ref="P124:Q124"/>
    <mergeCell ref="R124:S124"/>
    <mergeCell ref="A125:B125"/>
    <mergeCell ref="H125:K125"/>
    <mergeCell ref="N125:O125"/>
    <mergeCell ref="P125:Q125"/>
    <mergeCell ref="R125:S125"/>
    <mergeCell ref="A118:C119"/>
    <mergeCell ref="D118:E119"/>
    <mergeCell ref="H118:K118"/>
    <mergeCell ref="N118:O118"/>
    <mergeCell ref="P118:Q118"/>
    <mergeCell ref="R118:S118"/>
    <mergeCell ref="H119:K119"/>
    <mergeCell ref="N119:O119"/>
    <mergeCell ref="P119:Q119"/>
    <mergeCell ref="R119:S119"/>
    <mergeCell ref="A120:C121"/>
    <mergeCell ref="D120:E121"/>
    <mergeCell ref="H120:K120"/>
    <mergeCell ref="N120:O120"/>
    <mergeCell ref="P120:Q120"/>
    <mergeCell ref="R120:S120"/>
    <mergeCell ref="H121:K121"/>
    <mergeCell ref="N121:O121"/>
    <mergeCell ref="P121:Q121"/>
    <mergeCell ref="R121:S121"/>
    <mergeCell ref="A114:C115"/>
    <mergeCell ref="D114:E115"/>
    <mergeCell ref="H114:K114"/>
    <mergeCell ref="N114:O114"/>
    <mergeCell ref="P114:Q114"/>
    <mergeCell ref="R114:S114"/>
    <mergeCell ref="H115:K115"/>
    <mergeCell ref="N115:O115"/>
    <mergeCell ref="P115:Q115"/>
    <mergeCell ref="R115:S115"/>
    <mergeCell ref="A116:C117"/>
    <mergeCell ref="D116:E117"/>
    <mergeCell ref="H116:K116"/>
    <mergeCell ref="N116:O116"/>
    <mergeCell ref="P116:Q116"/>
    <mergeCell ref="R116:S116"/>
    <mergeCell ref="H117:K117"/>
    <mergeCell ref="N117:O117"/>
    <mergeCell ref="P117:Q117"/>
    <mergeCell ref="R117:S117"/>
    <mergeCell ref="N106:R106"/>
    <mergeCell ref="S106:S107"/>
    <mergeCell ref="F107:G107"/>
    <mergeCell ref="N107:R107"/>
    <mergeCell ref="N108:O108"/>
    <mergeCell ref="Q108:S108"/>
    <mergeCell ref="C109:K109"/>
    <mergeCell ref="N109:O109"/>
    <mergeCell ref="P109:S109"/>
    <mergeCell ref="A111:E111"/>
    <mergeCell ref="H111:K111"/>
    <mergeCell ref="N111:O111"/>
    <mergeCell ref="P111:Q111"/>
    <mergeCell ref="R111:S111"/>
    <mergeCell ref="A112:C113"/>
    <mergeCell ref="D112:E113"/>
    <mergeCell ref="H112:K112"/>
    <mergeCell ref="N112:O112"/>
    <mergeCell ref="P112:Q112"/>
    <mergeCell ref="R112:S112"/>
    <mergeCell ref="H113:K113"/>
    <mergeCell ref="N113:O113"/>
    <mergeCell ref="P113:Q113"/>
    <mergeCell ref="R113:S113"/>
    <mergeCell ref="A98:B98"/>
    <mergeCell ref="C98:E98"/>
    <mergeCell ref="J98:K98"/>
    <mergeCell ref="N98:O98"/>
    <mergeCell ref="Q98:S98"/>
    <mergeCell ref="A99:B99"/>
    <mergeCell ref="C99:E99"/>
    <mergeCell ref="J99:K99"/>
    <mergeCell ref="N99:O99"/>
    <mergeCell ref="Q99:S99"/>
    <mergeCell ref="R101:S101"/>
    <mergeCell ref="A102:B102"/>
    <mergeCell ref="C102:H102"/>
    <mergeCell ref="R102:S102"/>
    <mergeCell ref="Q103:S103"/>
    <mergeCell ref="A104:S104"/>
    <mergeCell ref="B105:D105"/>
    <mergeCell ref="N105:S105"/>
    <mergeCell ref="A94:B94"/>
    <mergeCell ref="H94:K94"/>
    <mergeCell ref="N94:O94"/>
    <mergeCell ref="P94:Q94"/>
    <mergeCell ref="R94:S94"/>
    <mergeCell ref="A95:E95"/>
    <mergeCell ref="H95:K95"/>
    <mergeCell ref="N95:O95"/>
    <mergeCell ref="P95:Q95"/>
    <mergeCell ref="R95:S95"/>
    <mergeCell ref="A96:B96"/>
    <mergeCell ref="C96:E96"/>
    <mergeCell ref="J96:K96"/>
    <mergeCell ref="N96:O96"/>
    <mergeCell ref="Q96:S96"/>
    <mergeCell ref="A97:B97"/>
    <mergeCell ref="D97:E97"/>
    <mergeCell ref="J97:K97"/>
    <mergeCell ref="N97:O97"/>
    <mergeCell ref="Q97:S97"/>
    <mergeCell ref="A90:B90"/>
    <mergeCell ref="H90:K90"/>
    <mergeCell ref="N90:O90"/>
    <mergeCell ref="P90:Q90"/>
    <mergeCell ref="R90:S90"/>
    <mergeCell ref="A91:B91"/>
    <mergeCell ref="H91:K91"/>
    <mergeCell ref="N91:O91"/>
    <mergeCell ref="P91:Q91"/>
    <mergeCell ref="R91:S91"/>
    <mergeCell ref="A92:B92"/>
    <mergeCell ref="H92:K92"/>
    <mergeCell ref="N92:O92"/>
    <mergeCell ref="P92:Q92"/>
    <mergeCell ref="R92:S92"/>
    <mergeCell ref="A93:B93"/>
    <mergeCell ref="H93:K93"/>
    <mergeCell ref="N93:O93"/>
    <mergeCell ref="P93:Q93"/>
    <mergeCell ref="R93:S93"/>
    <mergeCell ref="A86:C87"/>
    <mergeCell ref="D86:E87"/>
    <mergeCell ref="H86:K86"/>
    <mergeCell ref="N86:O86"/>
    <mergeCell ref="P86:Q86"/>
    <mergeCell ref="R86:S86"/>
    <mergeCell ref="H87:K87"/>
    <mergeCell ref="N87:O87"/>
    <mergeCell ref="P87:Q87"/>
    <mergeCell ref="R87:S87"/>
    <mergeCell ref="A88:E88"/>
    <mergeCell ref="H88:K88"/>
    <mergeCell ref="N88:O88"/>
    <mergeCell ref="P88:Q88"/>
    <mergeCell ref="R88:S88"/>
    <mergeCell ref="A89:B89"/>
    <mergeCell ref="H89:K89"/>
    <mergeCell ref="N89:O89"/>
    <mergeCell ref="P89:Q89"/>
    <mergeCell ref="R89:S89"/>
    <mergeCell ref="A82:C83"/>
    <mergeCell ref="D82:E83"/>
    <mergeCell ref="H82:K82"/>
    <mergeCell ref="N82:O82"/>
    <mergeCell ref="P82:Q82"/>
    <mergeCell ref="R82:S82"/>
    <mergeCell ref="H83:K83"/>
    <mergeCell ref="N83:O83"/>
    <mergeCell ref="P83:Q83"/>
    <mergeCell ref="R83:S83"/>
    <mergeCell ref="A84:C85"/>
    <mergeCell ref="D84:E85"/>
    <mergeCell ref="H84:K84"/>
    <mergeCell ref="N84:O84"/>
    <mergeCell ref="P84:Q84"/>
    <mergeCell ref="R84:S84"/>
    <mergeCell ref="H85:K85"/>
    <mergeCell ref="N85:O85"/>
    <mergeCell ref="P85:Q85"/>
    <mergeCell ref="R85:S85"/>
    <mergeCell ref="A78:C79"/>
    <mergeCell ref="D78:E79"/>
    <mergeCell ref="H78:K78"/>
    <mergeCell ref="N78:O78"/>
    <mergeCell ref="P78:Q78"/>
    <mergeCell ref="R78:S78"/>
    <mergeCell ref="H79:K79"/>
    <mergeCell ref="N79:O79"/>
    <mergeCell ref="P79:Q79"/>
    <mergeCell ref="R79:S79"/>
    <mergeCell ref="A80:C81"/>
    <mergeCell ref="D80:E81"/>
    <mergeCell ref="H80:K80"/>
    <mergeCell ref="N80:O80"/>
    <mergeCell ref="P80:Q80"/>
    <mergeCell ref="R80:S80"/>
    <mergeCell ref="H81:K81"/>
    <mergeCell ref="N81:O81"/>
    <mergeCell ref="P81:Q81"/>
    <mergeCell ref="R81:S81"/>
    <mergeCell ref="Q69:S69"/>
    <mergeCell ref="A70:S70"/>
    <mergeCell ref="B71:D71"/>
    <mergeCell ref="N71:S71"/>
    <mergeCell ref="N72:R72"/>
    <mergeCell ref="S72:S73"/>
    <mergeCell ref="F73:G73"/>
    <mergeCell ref="N73:R73"/>
    <mergeCell ref="N74:O74"/>
    <mergeCell ref="Q74:S74"/>
    <mergeCell ref="C75:K75"/>
    <mergeCell ref="N75:O75"/>
    <mergeCell ref="P75:S75"/>
    <mergeCell ref="A77:E77"/>
    <mergeCell ref="H77:K77"/>
    <mergeCell ref="N77:O77"/>
    <mergeCell ref="P77:Q77"/>
    <mergeCell ref="R77:S77"/>
    <mergeCell ref="H196:K196"/>
    <mergeCell ref="N196:O196"/>
    <mergeCell ref="P196:Q196"/>
    <mergeCell ref="R196:S196"/>
    <mergeCell ref="A197:E197"/>
    <mergeCell ref="H197:K197"/>
    <mergeCell ref="N197:O197"/>
    <mergeCell ref="P197:Q197"/>
    <mergeCell ref="R197:S197"/>
    <mergeCell ref="A198:B198"/>
    <mergeCell ref="C198:E198"/>
    <mergeCell ref="J198:K198"/>
    <mergeCell ref="N198:O198"/>
    <mergeCell ref="Q198:S198"/>
    <mergeCell ref="A199:B199"/>
    <mergeCell ref="D199:E199"/>
    <mergeCell ref="J199:K199"/>
    <mergeCell ref="N199:O199"/>
    <mergeCell ref="Q199:S199"/>
    <mergeCell ref="A192:B192"/>
    <mergeCell ref="H192:K192"/>
    <mergeCell ref="N192:O192"/>
    <mergeCell ref="P192:Q192"/>
    <mergeCell ref="R192:S192"/>
    <mergeCell ref="A193:B193"/>
    <mergeCell ref="H193:K193"/>
    <mergeCell ref="N193:O193"/>
    <mergeCell ref="P193:Q193"/>
    <mergeCell ref="R193:S193"/>
    <mergeCell ref="A194:B194"/>
    <mergeCell ref="H194:K194"/>
    <mergeCell ref="N194:O194"/>
    <mergeCell ref="P194:Q194"/>
    <mergeCell ref="R194:S194"/>
    <mergeCell ref="A195:B195"/>
    <mergeCell ref="H195:K195"/>
    <mergeCell ref="N195:O195"/>
    <mergeCell ref="P195:Q195"/>
    <mergeCell ref="R195:S195"/>
    <mergeCell ref="A188:C189"/>
    <mergeCell ref="D188:E189"/>
    <mergeCell ref="H188:K188"/>
    <mergeCell ref="N188:O188"/>
    <mergeCell ref="P188:Q188"/>
    <mergeCell ref="R188:S188"/>
    <mergeCell ref="H189:K189"/>
    <mergeCell ref="N189:O189"/>
    <mergeCell ref="P189:Q189"/>
    <mergeCell ref="R189:S189"/>
    <mergeCell ref="A190:E190"/>
    <mergeCell ref="H190:K190"/>
    <mergeCell ref="N190:O190"/>
    <mergeCell ref="P190:Q190"/>
    <mergeCell ref="R190:S190"/>
    <mergeCell ref="A191:B191"/>
    <mergeCell ref="H191:K191"/>
    <mergeCell ref="N191:O191"/>
    <mergeCell ref="P191:Q191"/>
    <mergeCell ref="R191:S191"/>
    <mergeCell ref="A184:C185"/>
    <mergeCell ref="D184:E185"/>
    <mergeCell ref="H184:K184"/>
    <mergeCell ref="N184:O184"/>
    <mergeCell ref="P184:Q184"/>
    <mergeCell ref="R184:S184"/>
    <mergeCell ref="H185:K185"/>
    <mergeCell ref="N185:O185"/>
    <mergeCell ref="P185:Q185"/>
    <mergeCell ref="R185:S185"/>
    <mergeCell ref="A186:C187"/>
    <mergeCell ref="D186:E187"/>
    <mergeCell ref="H186:K186"/>
    <mergeCell ref="N186:O186"/>
    <mergeCell ref="P186:Q186"/>
    <mergeCell ref="R186:S186"/>
    <mergeCell ref="H187:K187"/>
    <mergeCell ref="N187:O187"/>
    <mergeCell ref="P187:Q187"/>
    <mergeCell ref="R187:S187"/>
    <mergeCell ref="A179:E179"/>
    <mergeCell ref="H179:K179"/>
    <mergeCell ref="N179:O179"/>
    <mergeCell ref="P179:Q179"/>
    <mergeCell ref="R179:S179"/>
    <mergeCell ref="A180:C181"/>
    <mergeCell ref="D180:E181"/>
    <mergeCell ref="H180:K180"/>
    <mergeCell ref="N180:O180"/>
    <mergeCell ref="P180:Q180"/>
    <mergeCell ref="R180:S180"/>
    <mergeCell ref="H181:K181"/>
    <mergeCell ref="N181:O181"/>
    <mergeCell ref="P181:Q181"/>
    <mergeCell ref="R181:S181"/>
    <mergeCell ref="A182:C183"/>
    <mergeCell ref="D182:E183"/>
    <mergeCell ref="H182:K182"/>
    <mergeCell ref="N182:O182"/>
    <mergeCell ref="P182:Q182"/>
    <mergeCell ref="R182:S182"/>
    <mergeCell ref="H183:K183"/>
    <mergeCell ref="N183:O183"/>
    <mergeCell ref="P183:Q183"/>
    <mergeCell ref="R183:S183"/>
    <mergeCell ref="R169:S169"/>
    <mergeCell ref="A170:B170"/>
    <mergeCell ref="C170:H170"/>
    <mergeCell ref="R170:S170"/>
    <mergeCell ref="Q171:S171"/>
    <mergeCell ref="A172:S172"/>
    <mergeCell ref="B173:D173"/>
    <mergeCell ref="N173:S173"/>
    <mergeCell ref="N174:R174"/>
    <mergeCell ref="S174:S175"/>
    <mergeCell ref="F175:G175"/>
    <mergeCell ref="N175:R175"/>
    <mergeCell ref="N176:O176"/>
    <mergeCell ref="Q176:S176"/>
    <mergeCell ref="C177:K177"/>
    <mergeCell ref="N177:O177"/>
    <mergeCell ref="P177:S177"/>
    <mergeCell ref="A164:B164"/>
    <mergeCell ref="C164:E164"/>
    <mergeCell ref="J164:K164"/>
    <mergeCell ref="N164:O164"/>
    <mergeCell ref="Q164:S164"/>
    <mergeCell ref="A165:B165"/>
    <mergeCell ref="D165:E165"/>
    <mergeCell ref="J165:K165"/>
    <mergeCell ref="N165:O165"/>
    <mergeCell ref="Q165:S165"/>
    <mergeCell ref="A166:B166"/>
    <mergeCell ref="C166:E166"/>
    <mergeCell ref="J166:K166"/>
    <mergeCell ref="N166:O166"/>
    <mergeCell ref="Q166:S166"/>
    <mergeCell ref="A167:B167"/>
    <mergeCell ref="C167:E167"/>
    <mergeCell ref="J167:K167"/>
    <mergeCell ref="N167:O167"/>
    <mergeCell ref="Q167:S167"/>
    <mergeCell ref="A160:B160"/>
    <mergeCell ref="H160:K160"/>
    <mergeCell ref="N160:O160"/>
    <mergeCell ref="P160:Q160"/>
    <mergeCell ref="R160:S160"/>
    <mergeCell ref="A161:B161"/>
    <mergeCell ref="H161:K161"/>
    <mergeCell ref="N161:O161"/>
    <mergeCell ref="P161:Q161"/>
    <mergeCell ref="R161:S161"/>
    <mergeCell ref="A162:B162"/>
    <mergeCell ref="H162:K162"/>
    <mergeCell ref="N162:O162"/>
    <mergeCell ref="P162:Q162"/>
    <mergeCell ref="R162:S162"/>
    <mergeCell ref="A163:E163"/>
    <mergeCell ref="H163:K163"/>
    <mergeCell ref="N163:O163"/>
    <mergeCell ref="P163:Q163"/>
    <mergeCell ref="R163:S163"/>
    <mergeCell ref="A156:E156"/>
    <mergeCell ref="H156:K156"/>
    <mergeCell ref="N156:O156"/>
    <mergeCell ref="P156:Q156"/>
    <mergeCell ref="R156:S156"/>
    <mergeCell ref="A157:B157"/>
    <mergeCell ref="H157:K157"/>
    <mergeCell ref="N157:O157"/>
    <mergeCell ref="P157:Q157"/>
    <mergeCell ref="R157:S157"/>
    <mergeCell ref="A158:B158"/>
    <mergeCell ref="H158:K158"/>
    <mergeCell ref="N158:O158"/>
    <mergeCell ref="P158:Q158"/>
    <mergeCell ref="R158:S158"/>
    <mergeCell ref="A159:B159"/>
    <mergeCell ref="H159:K159"/>
    <mergeCell ref="N159:O159"/>
    <mergeCell ref="P159:Q159"/>
    <mergeCell ref="R159:S159"/>
    <mergeCell ref="A152:C153"/>
    <mergeCell ref="D152:E153"/>
    <mergeCell ref="H152:K152"/>
    <mergeCell ref="N152:O152"/>
    <mergeCell ref="P152:Q152"/>
    <mergeCell ref="R152:S152"/>
    <mergeCell ref="H153:K153"/>
    <mergeCell ref="N153:O153"/>
    <mergeCell ref="P153:Q153"/>
    <mergeCell ref="R153:S153"/>
    <mergeCell ref="A154:C155"/>
    <mergeCell ref="D154:E155"/>
    <mergeCell ref="H154:K154"/>
    <mergeCell ref="N154:O154"/>
    <mergeCell ref="P154:Q154"/>
    <mergeCell ref="R154:S154"/>
    <mergeCell ref="H155:K155"/>
    <mergeCell ref="N155:O155"/>
    <mergeCell ref="P155:Q155"/>
    <mergeCell ref="R155:S155"/>
    <mergeCell ref="A148:C149"/>
    <mergeCell ref="D148:E149"/>
    <mergeCell ref="H148:K148"/>
    <mergeCell ref="N148:O148"/>
    <mergeCell ref="P148:Q148"/>
    <mergeCell ref="R148:S148"/>
    <mergeCell ref="H149:K149"/>
    <mergeCell ref="N149:O149"/>
    <mergeCell ref="P149:Q149"/>
    <mergeCell ref="R149:S149"/>
    <mergeCell ref="A150:C151"/>
    <mergeCell ref="D150:E151"/>
    <mergeCell ref="H150:K150"/>
    <mergeCell ref="N150:O150"/>
    <mergeCell ref="P150:Q150"/>
    <mergeCell ref="R150:S150"/>
    <mergeCell ref="H151:K151"/>
    <mergeCell ref="N151:O151"/>
    <mergeCell ref="P151:Q151"/>
    <mergeCell ref="R151:S151"/>
    <mergeCell ref="R271:S271"/>
    <mergeCell ref="A272:B272"/>
    <mergeCell ref="C272:H272"/>
    <mergeCell ref="R272:S272"/>
    <mergeCell ref="Q137:S137"/>
    <mergeCell ref="A138:S138"/>
    <mergeCell ref="B139:D139"/>
    <mergeCell ref="N139:S139"/>
    <mergeCell ref="N140:R140"/>
    <mergeCell ref="S140:S141"/>
    <mergeCell ref="F141:G141"/>
    <mergeCell ref="N141:R141"/>
    <mergeCell ref="N142:O142"/>
    <mergeCell ref="Q142:S142"/>
    <mergeCell ref="C143:K143"/>
    <mergeCell ref="N143:O143"/>
    <mergeCell ref="P143:S143"/>
    <mergeCell ref="A145:E145"/>
    <mergeCell ref="H145:K145"/>
    <mergeCell ref="N145:O145"/>
    <mergeCell ref="P145:Q145"/>
    <mergeCell ref="R145:S145"/>
    <mergeCell ref="A146:C147"/>
    <mergeCell ref="D146:E147"/>
    <mergeCell ref="H146:K146"/>
    <mergeCell ref="N146:O146"/>
    <mergeCell ref="P146:Q146"/>
    <mergeCell ref="R146:S146"/>
    <mergeCell ref="H147:K147"/>
    <mergeCell ref="N147:O147"/>
    <mergeCell ref="P147:Q147"/>
    <mergeCell ref="R147:S147"/>
    <mergeCell ref="A266:B266"/>
    <mergeCell ref="C266:E266"/>
    <mergeCell ref="J266:K266"/>
    <mergeCell ref="N266:O266"/>
    <mergeCell ref="Q266:S266"/>
    <mergeCell ref="A267:B267"/>
    <mergeCell ref="D267:E267"/>
    <mergeCell ref="J267:K267"/>
    <mergeCell ref="N267:O267"/>
    <mergeCell ref="Q267:S267"/>
    <mergeCell ref="A268:B268"/>
    <mergeCell ref="C268:E268"/>
    <mergeCell ref="J268:K268"/>
    <mergeCell ref="N268:O268"/>
    <mergeCell ref="Q268:S268"/>
    <mergeCell ref="A269:B269"/>
    <mergeCell ref="C269:E269"/>
    <mergeCell ref="J269:K269"/>
    <mergeCell ref="N269:O269"/>
    <mergeCell ref="Q269:S269"/>
    <mergeCell ref="A262:B262"/>
    <mergeCell ref="H262:K262"/>
    <mergeCell ref="N262:O262"/>
    <mergeCell ref="P262:Q262"/>
    <mergeCell ref="R262:S262"/>
    <mergeCell ref="A263:B263"/>
    <mergeCell ref="H263:K263"/>
    <mergeCell ref="N263:O263"/>
    <mergeCell ref="P263:Q263"/>
    <mergeCell ref="R263:S263"/>
    <mergeCell ref="A264:B264"/>
    <mergeCell ref="H264:K264"/>
    <mergeCell ref="N264:O264"/>
    <mergeCell ref="P264:Q264"/>
    <mergeCell ref="R264:S264"/>
    <mergeCell ref="A265:E265"/>
    <mergeCell ref="H265:K265"/>
    <mergeCell ref="N265:O265"/>
    <mergeCell ref="P265:Q265"/>
    <mergeCell ref="R265:S265"/>
    <mergeCell ref="A258:E258"/>
    <mergeCell ref="H258:K258"/>
    <mergeCell ref="N258:O258"/>
    <mergeCell ref="P258:Q258"/>
    <mergeCell ref="R258:S258"/>
    <mergeCell ref="A259:B259"/>
    <mergeCell ref="H259:K259"/>
    <mergeCell ref="N259:O259"/>
    <mergeCell ref="P259:Q259"/>
    <mergeCell ref="R259:S259"/>
    <mergeCell ref="A260:B260"/>
    <mergeCell ref="H260:K260"/>
    <mergeCell ref="N260:O260"/>
    <mergeCell ref="P260:Q260"/>
    <mergeCell ref="R260:S260"/>
    <mergeCell ref="A261:B261"/>
    <mergeCell ref="H261:K261"/>
    <mergeCell ref="N261:O261"/>
    <mergeCell ref="P261:Q261"/>
    <mergeCell ref="R261:S261"/>
    <mergeCell ref="A254:C255"/>
    <mergeCell ref="D254:E255"/>
    <mergeCell ref="H254:K254"/>
    <mergeCell ref="N254:O254"/>
    <mergeCell ref="P254:Q254"/>
    <mergeCell ref="R254:S254"/>
    <mergeCell ref="H255:K255"/>
    <mergeCell ref="N255:O255"/>
    <mergeCell ref="P255:Q255"/>
    <mergeCell ref="R255:S255"/>
    <mergeCell ref="A256:C257"/>
    <mergeCell ref="D256:E257"/>
    <mergeCell ref="H256:K256"/>
    <mergeCell ref="N256:O256"/>
    <mergeCell ref="P256:Q256"/>
    <mergeCell ref="R256:S256"/>
    <mergeCell ref="H257:K257"/>
    <mergeCell ref="N257:O257"/>
    <mergeCell ref="P257:Q257"/>
    <mergeCell ref="R257:S257"/>
    <mergeCell ref="A250:C251"/>
    <mergeCell ref="D250:E251"/>
    <mergeCell ref="H250:K250"/>
    <mergeCell ref="N250:O250"/>
    <mergeCell ref="P250:Q250"/>
    <mergeCell ref="R250:S250"/>
    <mergeCell ref="H251:K251"/>
    <mergeCell ref="N251:O251"/>
    <mergeCell ref="P251:Q251"/>
    <mergeCell ref="R251:S251"/>
    <mergeCell ref="A252:C253"/>
    <mergeCell ref="D252:E253"/>
    <mergeCell ref="H252:K252"/>
    <mergeCell ref="N252:O252"/>
    <mergeCell ref="P252:Q252"/>
    <mergeCell ref="R252:S252"/>
    <mergeCell ref="H253:K253"/>
    <mergeCell ref="N253:O253"/>
    <mergeCell ref="P253:Q253"/>
    <mergeCell ref="R253:S253"/>
    <mergeCell ref="N242:R242"/>
    <mergeCell ref="S242:S243"/>
    <mergeCell ref="F243:G243"/>
    <mergeCell ref="N243:R243"/>
    <mergeCell ref="N244:O244"/>
    <mergeCell ref="Q244:S244"/>
    <mergeCell ref="C245:K245"/>
    <mergeCell ref="N245:O245"/>
    <mergeCell ref="P245:S245"/>
    <mergeCell ref="A247:E247"/>
    <mergeCell ref="H247:K247"/>
    <mergeCell ref="N247:O247"/>
    <mergeCell ref="P247:Q247"/>
    <mergeCell ref="R247:S247"/>
    <mergeCell ref="A248:C249"/>
    <mergeCell ref="D248:E249"/>
    <mergeCell ref="H248:K248"/>
    <mergeCell ref="N248:O248"/>
    <mergeCell ref="P248:Q248"/>
    <mergeCell ref="R248:S248"/>
    <mergeCell ref="H249:K249"/>
    <mergeCell ref="N249:O249"/>
    <mergeCell ref="P249:Q249"/>
    <mergeCell ref="R249:S249"/>
    <mergeCell ref="A234:B234"/>
    <mergeCell ref="C234:E234"/>
    <mergeCell ref="J234:K234"/>
    <mergeCell ref="N234:O234"/>
    <mergeCell ref="Q234:S234"/>
    <mergeCell ref="A235:B235"/>
    <mergeCell ref="C235:E235"/>
    <mergeCell ref="J235:K235"/>
    <mergeCell ref="N235:O235"/>
    <mergeCell ref="Q235:S235"/>
    <mergeCell ref="R237:S237"/>
    <mergeCell ref="A238:B238"/>
    <mergeCell ref="C238:H238"/>
    <mergeCell ref="R238:S238"/>
    <mergeCell ref="Q239:S239"/>
    <mergeCell ref="A240:S240"/>
    <mergeCell ref="B241:D241"/>
    <mergeCell ref="N241:S241"/>
    <mergeCell ref="A230:B230"/>
    <mergeCell ref="H230:K230"/>
    <mergeCell ref="N230:O230"/>
    <mergeCell ref="P230:Q230"/>
    <mergeCell ref="R230:S230"/>
    <mergeCell ref="A231:E231"/>
    <mergeCell ref="H231:K231"/>
    <mergeCell ref="N231:O231"/>
    <mergeCell ref="P231:Q231"/>
    <mergeCell ref="R231:S231"/>
    <mergeCell ref="A232:B232"/>
    <mergeCell ref="C232:E232"/>
    <mergeCell ref="J232:K232"/>
    <mergeCell ref="N232:O232"/>
    <mergeCell ref="Q232:S232"/>
    <mergeCell ref="A233:B233"/>
    <mergeCell ref="D233:E233"/>
    <mergeCell ref="J233:K233"/>
    <mergeCell ref="N233:O233"/>
    <mergeCell ref="Q233:S233"/>
    <mergeCell ref="A226:B226"/>
    <mergeCell ref="H226:K226"/>
    <mergeCell ref="N226:O226"/>
    <mergeCell ref="P226:Q226"/>
    <mergeCell ref="R226:S226"/>
    <mergeCell ref="A227:B227"/>
    <mergeCell ref="H227:K227"/>
    <mergeCell ref="N227:O227"/>
    <mergeCell ref="P227:Q227"/>
    <mergeCell ref="R227:S227"/>
    <mergeCell ref="A228:B228"/>
    <mergeCell ref="H228:K228"/>
    <mergeCell ref="N228:O228"/>
    <mergeCell ref="P228:Q228"/>
    <mergeCell ref="R228:S228"/>
    <mergeCell ref="A229:B229"/>
    <mergeCell ref="H229:K229"/>
    <mergeCell ref="N229:O229"/>
    <mergeCell ref="P229:Q229"/>
    <mergeCell ref="R229:S229"/>
    <mergeCell ref="A222:C223"/>
    <mergeCell ref="D222:E223"/>
    <mergeCell ref="H222:K222"/>
    <mergeCell ref="N222:O222"/>
    <mergeCell ref="P222:Q222"/>
    <mergeCell ref="R222:S222"/>
    <mergeCell ref="H223:K223"/>
    <mergeCell ref="N223:O223"/>
    <mergeCell ref="P223:Q223"/>
    <mergeCell ref="R223:S223"/>
    <mergeCell ref="A224:E224"/>
    <mergeCell ref="H224:K224"/>
    <mergeCell ref="N224:O224"/>
    <mergeCell ref="P224:Q224"/>
    <mergeCell ref="R224:S224"/>
    <mergeCell ref="A225:B225"/>
    <mergeCell ref="H225:K225"/>
    <mergeCell ref="N225:O225"/>
    <mergeCell ref="P225:Q225"/>
    <mergeCell ref="R225:S225"/>
    <mergeCell ref="A218:C219"/>
    <mergeCell ref="D218:E219"/>
    <mergeCell ref="H218:K218"/>
    <mergeCell ref="N218:O218"/>
    <mergeCell ref="P218:Q218"/>
    <mergeCell ref="R218:S218"/>
    <mergeCell ref="H219:K219"/>
    <mergeCell ref="N219:O219"/>
    <mergeCell ref="P219:Q219"/>
    <mergeCell ref="R219:S219"/>
    <mergeCell ref="A220:C221"/>
    <mergeCell ref="D220:E221"/>
    <mergeCell ref="H220:K220"/>
    <mergeCell ref="N220:O220"/>
    <mergeCell ref="P220:Q220"/>
    <mergeCell ref="R220:S220"/>
    <mergeCell ref="H221:K221"/>
    <mergeCell ref="N221:O221"/>
    <mergeCell ref="P221:Q221"/>
    <mergeCell ref="R221:S221"/>
    <mergeCell ref="A214:C215"/>
    <mergeCell ref="D214:E215"/>
    <mergeCell ref="H214:K214"/>
    <mergeCell ref="N214:O214"/>
    <mergeCell ref="P214:Q214"/>
    <mergeCell ref="R214:S214"/>
    <mergeCell ref="H215:K215"/>
    <mergeCell ref="N215:O215"/>
    <mergeCell ref="P215:Q215"/>
    <mergeCell ref="R215:S215"/>
    <mergeCell ref="A216:C217"/>
    <mergeCell ref="D216:E217"/>
    <mergeCell ref="H216:K216"/>
    <mergeCell ref="N216:O216"/>
    <mergeCell ref="P216:Q216"/>
    <mergeCell ref="R216:S216"/>
    <mergeCell ref="H217:K217"/>
    <mergeCell ref="N217:O217"/>
    <mergeCell ref="P217:Q217"/>
    <mergeCell ref="R217:S217"/>
    <mergeCell ref="A506:B506"/>
    <mergeCell ref="C506:E506"/>
    <mergeCell ref="J506:K506"/>
    <mergeCell ref="N506:O506"/>
    <mergeCell ref="Q506:S506"/>
    <mergeCell ref="A507:B507"/>
    <mergeCell ref="C507:E507"/>
    <mergeCell ref="J507:K507"/>
    <mergeCell ref="N507:O507"/>
    <mergeCell ref="Q507:S507"/>
    <mergeCell ref="R509:S509"/>
    <mergeCell ref="A510:B510"/>
    <mergeCell ref="C510:H510"/>
    <mergeCell ref="R510:S510"/>
    <mergeCell ref="Q205:S205"/>
    <mergeCell ref="A206:S206"/>
    <mergeCell ref="B207:D207"/>
    <mergeCell ref="N207:S207"/>
    <mergeCell ref="N208:R208"/>
    <mergeCell ref="S208:S209"/>
    <mergeCell ref="F209:G209"/>
    <mergeCell ref="N209:R209"/>
    <mergeCell ref="N210:O210"/>
    <mergeCell ref="Q210:S210"/>
    <mergeCell ref="C211:K211"/>
    <mergeCell ref="N211:O211"/>
    <mergeCell ref="P211:S211"/>
    <mergeCell ref="A213:E213"/>
    <mergeCell ref="H213:K213"/>
    <mergeCell ref="N213:O213"/>
    <mergeCell ref="P213:Q213"/>
    <mergeCell ref="R213:S213"/>
    <mergeCell ref="A502:B502"/>
    <mergeCell ref="H502:K502"/>
    <mergeCell ref="N502:O502"/>
    <mergeCell ref="P502:Q502"/>
    <mergeCell ref="R502:S502"/>
    <mergeCell ref="A503:E503"/>
    <mergeCell ref="H503:K503"/>
    <mergeCell ref="N503:O503"/>
    <mergeCell ref="P503:Q503"/>
    <mergeCell ref="R503:S503"/>
    <mergeCell ref="A504:B504"/>
    <mergeCell ref="C504:E504"/>
    <mergeCell ref="J504:K504"/>
    <mergeCell ref="N504:O504"/>
    <mergeCell ref="Q504:S504"/>
    <mergeCell ref="A505:B505"/>
    <mergeCell ref="D505:E505"/>
    <mergeCell ref="J505:K505"/>
    <mergeCell ref="N505:O505"/>
    <mergeCell ref="Q505:S505"/>
    <mergeCell ref="A498:B498"/>
    <mergeCell ref="H498:K498"/>
    <mergeCell ref="N498:O498"/>
    <mergeCell ref="P498:Q498"/>
    <mergeCell ref="R498:S498"/>
    <mergeCell ref="A499:B499"/>
    <mergeCell ref="H499:K499"/>
    <mergeCell ref="N499:O499"/>
    <mergeCell ref="P499:Q499"/>
    <mergeCell ref="R499:S499"/>
    <mergeCell ref="A500:B500"/>
    <mergeCell ref="H500:K500"/>
    <mergeCell ref="N500:O500"/>
    <mergeCell ref="P500:Q500"/>
    <mergeCell ref="R500:S500"/>
    <mergeCell ref="A501:B501"/>
    <mergeCell ref="H501:K501"/>
    <mergeCell ref="N501:O501"/>
    <mergeCell ref="P501:Q501"/>
    <mergeCell ref="R501:S501"/>
    <mergeCell ref="A494:C495"/>
    <mergeCell ref="D494:E495"/>
    <mergeCell ref="H494:K494"/>
    <mergeCell ref="N494:O494"/>
    <mergeCell ref="P494:Q494"/>
    <mergeCell ref="R494:S494"/>
    <mergeCell ref="H495:K495"/>
    <mergeCell ref="N495:O495"/>
    <mergeCell ref="P495:Q495"/>
    <mergeCell ref="R495:S495"/>
    <mergeCell ref="A496:E496"/>
    <mergeCell ref="H496:K496"/>
    <mergeCell ref="N496:O496"/>
    <mergeCell ref="P496:Q496"/>
    <mergeCell ref="R496:S496"/>
    <mergeCell ref="A497:B497"/>
    <mergeCell ref="H497:K497"/>
    <mergeCell ref="N497:O497"/>
    <mergeCell ref="P497:Q497"/>
    <mergeCell ref="R497:S497"/>
    <mergeCell ref="A490:C491"/>
    <mergeCell ref="D490:E491"/>
    <mergeCell ref="H490:K490"/>
    <mergeCell ref="N490:O490"/>
    <mergeCell ref="P490:Q490"/>
    <mergeCell ref="R490:S490"/>
    <mergeCell ref="H491:K491"/>
    <mergeCell ref="N491:O491"/>
    <mergeCell ref="P491:Q491"/>
    <mergeCell ref="R491:S491"/>
    <mergeCell ref="A492:C493"/>
    <mergeCell ref="D492:E493"/>
    <mergeCell ref="H492:K492"/>
    <mergeCell ref="N492:O492"/>
    <mergeCell ref="P492:Q492"/>
    <mergeCell ref="R492:S492"/>
    <mergeCell ref="H493:K493"/>
    <mergeCell ref="N493:O493"/>
    <mergeCell ref="P493:Q493"/>
    <mergeCell ref="R493:S493"/>
    <mergeCell ref="A485:E485"/>
    <mergeCell ref="H485:K485"/>
    <mergeCell ref="N485:O485"/>
    <mergeCell ref="P485:Q485"/>
    <mergeCell ref="R485:S485"/>
    <mergeCell ref="A486:C487"/>
    <mergeCell ref="D486:E487"/>
    <mergeCell ref="H486:K486"/>
    <mergeCell ref="N486:O486"/>
    <mergeCell ref="P486:Q486"/>
    <mergeCell ref="R486:S486"/>
    <mergeCell ref="H487:K487"/>
    <mergeCell ref="N487:O487"/>
    <mergeCell ref="P487:Q487"/>
    <mergeCell ref="R487:S487"/>
    <mergeCell ref="A488:C489"/>
    <mergeCell ref="D488:E489"/>
    <mergeCell ref="H488:K488"/>
    <mergeCell ref="N488:O488"/>
    <mergeCell ref="P488:Q488"/>
    <mergeCell ref="R488:S488"/>
    <mergeCell ref="H489:K489"/>
    <mergeCell ref="N489:O489"/>
    <mergeCell ref="P489:Q489"/>
    <mergeCell ref="R489:S489"/>
    <mergeCell ref="R305:S305"/>
    <mergeCell ref="A306:B306"/>
    <mergeCell ref="C306:H306"/>
    <mergeCell ref="R306:S306"/>
    <mergeCell ref="Q477:S477"/>
    <mergeCell ref="A478:S478"/>
    <mergeCell ref="B479:D479"/>
    <mergeCell ref="N479:S479"/>
    <mergeCell ref="N480:R480"/>
    <mergeCell ref="S480:S481"/>
    <mergeCell ref="F481:G481"/>
    <mergeCell ref="N481:R481"/>
    <mergeCell ref="N482:O482"/>
    <mergeCell ref="Q482:S482"/>
    <mergeCell ref="C483:K483"/>
    <mergeCell ref="N483:O483"/>
    <mergeCell ref="P483:S483"/>
    <mergeCell ref="Q443:S443"/>
    <mergeCell ref="A444:S444"/>
    <mergeCell ref="B445:D445"/>
    <mergeCell ref="N445:S445"/>
    <mergeCell ref="N446:R446"/>
    <mergeCell ref="S446:S447"/>
    <mergeCell ref="F447:G447"/>
    <mergeCell ref="N447:R447"/>
    <mergeCell ref="N448:O448"/>
    <mergeCell ref="Q448:S448"/>
    <mergeCell ref="C449:K449"/>
    <mergeCell ref="N449:O449"/>
    <mergeCell ref="P449:S449"/>
    <mergeCell ref="A451:E451"/>
    <mergeCell ref="H451:K451"/>
    <mergeCell ref="A300:B300"/>
    <mergeCell ref="C300:E300"/>
    <mergeCell ref="J300:K300"/>
    <mergeCell ref="N300:O300"/>
    <mergeCell ref="Q300:S300"/>
    <mergeCell ref="A301:B301"/>
    <mergeCell ref="D301:E301"/>
    <mergeCell ref="J301:K301"/>
    <mergeCell ref="N301:O301"/>
    <mergeCell ref="Q301:S301"/>
    <mergeCell ref="A302:B302"/>
    <mergeCell ref="C302:E302"/>
    <mergeCell ref="J302:K302"/>
    <mergeCell ref="N302:O302"/>
    <mergeCell ref="Q302:S302"/>
    <mergeCell ref="A303:B303"/>
    <mergeCell ref="C303:E303"/>
    <mergeCell ref="J303:K303"/>
    <mergeCell ref="N303:O303"/>
    <mergeCell ref="Q303:S303"/>
    <mergeCell ref="A296:B296"/>
    <mergeCell ref="H296:K296"/>
    <mergeCell ref="N296:O296"/>
    <mergeCell ref="P296:Q296"/>
    <mergeCell ref="R296:S296"/>
    <mergeCell ref="A297:B297"/>
    <mergeCell ref="H297:K297"/>
    <mergeCell ref="N297:O297"/>
    <mergeCell ref="P297:Q297"/>
    <mergeCell ref="R297:S297"/>
    <mergeCell ref="A298:B298"/>
    <mergeCell ref="H298:K298"/>
    <mergeCell ref="N298:O298"/>
    <mergeCell ref="P298:Q298"/>
    <mergeCell ref="R298:S298"/>
    <mergeCell ref="A299:E299"/>
    <mergeCell ref="H299:K299"/>
    <mergeCell ref="N299:O299"/>
    <mergeCell ref="P299:Q299"/>
    <mergeCell ref="R299:S299"/>
    <mergeCell ref="A292:E292"/>
    <mergeCell ref="H292:K292"/>
    <mergeCell ref="N292:O292"/>
    <mergeCell ref="P292:Q292"/>
    <mergeCell ref="R292:S292"/>
    <mergeCell ref="A293:B293"/>
    <mergeCell ref="H293:K293"/>
    <mergeCell ref="N293:O293"/>
    <mergeCell ref="P293:Q293"/>
    <mergeCell ref="R293:S293"/>
    <mergeCell ref="A294:B294"/>
    <mergeCell ref="H294:K294"/>
    <mergeCell ref="N294:O294"/>
    <mergeCell ref="P294:Q294"/>
    <mergeCell ref="R294:S294"/>
    <mergeCell ref="A295:B295"/>
    <mergeCell ref="H295:K295"/>
    <mergeCell ref="N295:O295"/>
    <mergeCell ref="P295:Q295"/>
    <mergeCell ref="R295:S295"/>
    <mergeCell ref="A288:C289"/>
    <mergeCell ref="D288:E289"/>
    <mergeCell ref="H288:K288"/>
    <mergeCell ref="N288:O288"/>
    <mergeCell ref="P288:Q288"/>
    <mergeCell ref="R288:S288"/>
    <mergeCell ref="H289:K289"/>
    <mergeCell ref="N289:O289"/>
    <mergeCell ref="P289:Q289"/>
    <mergeCell ref="R289:S289"/>
    <mergeCell ref="A290:C291"/>
    <mergeCell ref="D290:E291"/>
    <mergeCell ref="H290:K290"/>
    <mergeCell ref="N290:O290"/>
    <mergeCell ref="P290:Q290"/>
    <mergeCell ref="R290:S290"/>
    <mergeCell ref="H291:K291"/>
    <mergeCell ref="N291:O291"/>
    <mergeCell ref="P291:Q291"/>
    <mergeCell ref="R291:S291"/>
    <mergeCell ref="A284:C285"/>
    <mergeCell ref="D284:E285"/>
    <mergeCell ref="H284:K284"/>
    <mergeCell ref="N284:O284"/>
    <mergeCell ref="P284:Q284"/>
    <mergeCell ref="R284:S284"/>
    <mergeCell ref="H285:K285"/>
    <mergeCell ref="N285:O285"/>
    <mergeCell ref="P285:Q285"/>
    <mergeCell ref="R285:S285"/>
    <mergeCell ref="A286:C287"/>
    <mergeCell ref="D286:E287"/>
    <mergeCell ref="H286:K286"/>
    <mergeCell ref="N286:O286"/>
    <mergeCell ref="P286:Q286"/>
    <mergeCell ref="R286:S286"/>
    <mergeCell ref="H287:K287"/>
    <mergeCell ref="N287:O287"/>
    <mergeCell ref="P287:Q287"/>
    <mergeCell ref="R287:S287"/>
    <mergeCell ref="R577:S577"/>
    <mergeCell ref="A578:B578"/>
    <mergeCell ref="C578:H578"/>
    <mergeCell ref="R578:S578"/>
    <mergeCell ref="Q273:S273"/>
    <mergeCell ref="A274:S274"/>
    <mergeCell ref="B275:D275"/>
    <mergeCell ref="N275:S275"/>
    <mergeCell ref="N276:R276"/>
    <mergeCell ref="S276:S277"/>
    <mergeCell ref="F277:G277"/>
    <mergeCell ref="N277:R277"/>
    <mergeCell ref="N278:O278"/>
    <mergeCell ref="Q278:S278"/>
    <mergeCell ref="C279:K279"/>
    <mergeCell ref="N279:O279"/>
    <mergeCell ref="P279:S279"/>
    <mergeCell ref="A281:E281"/>
    <mergeCell ref="H281:K281"/>
    <mergeCell ref="N281:O281"/>
    <mergeCell ref="P281:Q281"/>
    <mergeCell ref="R281:S281"/>
    <mergeCell ref="A282:C283"/>
    <mergeCell ref="D282:E283"/>
    <mergeCell ref="H282:K282"/>
    <mergeCell ref="N282:O282"/>
    <mergeCell ref="P282:Q282"/>
    <mergeCell ref="R282:S282"/>
    <mergeCell ref="H283:K283"/>
    <mergeCell ref="N283:O283"/>
    <mergeCell ref="P283:Q283"/>
    <mergeCell ref="R283:S283"/>
    <mergeCell ref="A572:B572"/>
    <mergeCell ref="C572:E572"/>
    <mergeCell ref="J572:K572"/>
    <mergeCell ref="N572:O572"/>
    <mergeCell ref="Q572:S572"/>
    <mergeCell ref="A573:B573"/>
    <mergeCell ref="D573:E573"/>
    <mergeCell ref="J573:K573"/>
    <mergeCell ref="N573:O573"/>
    <mergeCell ref="Q573:S573"/>
    <mergeCell ref="A574:B574"/>
    <mergeCell ref="C574:E574"/>
    <mergeCell ref="J574:K574"/>
    <mergeCell ref="N574:O574"/>
    <mergeCell ref="Q574:S574"/>
    <mergeCell ref="A575:B575"/>
    <mergeCell ref="C575:E575"/>
    <mergeCell ref="J575:K575"/>
    <mergeCell ref="N575:O575"/>
    <mergeCell ref="Q575:S575"/>
    <mergeCell ref="A568:B568"/>
    <mergeCell ref="H568:K568"/>
    <mergeCell ref="N568:O568"/>
    <mergeCell ref="P568:Q568"/>
    <mergeCell ref="R568:S568"/>
    <mergeCell ref="A569:B569"/>
    <mergeCell ref="H569:K569"/>
    <mergeCell ref="N569:O569"/>
    <mergeCell ref="P569:Q569"/>
    <mergeCell ref="R569:S569"/>
    <mergeCell ref="A570:B570"/>
    <mergeCell ref="H570:K570"/>
    <mergeCell ref="N570:O570"/>
    <mergeCell ref="P570:Q570"/>
    <mergeCell ref="R570:S570"/>
    <mergeCell ref="A571:E571"/>
    <mergeCell ref="H571:K571"/>
    <mergeCell ref="N571:O571"/>
    <mergeCell ref="P571:Q571"/>
    <mergeCell ref="R571:S571"/>
    <mergeCell ref="A564:E564"/>
    <mergeCell ref="H564:K564"/>
    <mergeCell ref="N564:O564"/>
    <mergeCell ref="P564:Q564"/>
    <mergeCell ref="R564:S564"/>
    <mergeCell ref="A565:B565"/>
    <mergeCell ref="H565:K565"/>
    <mergeCell ref="N565:O565"/>
    <mergeCell ref="P565:Q565"/>
    <mergeCell ref="R565:S565"/>
    <mergeCell ref="A566:B566"/>
    <mergeCell ref="H566:K566"/>
    <mergeCell ref="N566:O566"/>
    <mergeCell ref="P566:Q566"/>
    <mergeCell ref="R566:S566"/>
    <mergeCell ref="A567:B567"/>
    <mergeCell ref="H567:K567"/>
    <mergeCell ref="N567:O567"/>
    <mergeCell ref="P567:Q567"/>
    <mergeCell ref="R567:S567"/>
    <mergeCell ref="A560:C561"/>
    <mergeCell ref="D560:E561"/>
    <mergeCell ref="H560:K560"/>
    <mergeCell ref="N560:O560"/>
    <mergeCell ref="P560:Q560"/>
    <mergeCell ref="R560:S560"/>
    <mergeCell ref="H561:K561"/>
    <mergeCell ref="N561:O561"/>
    <mergeCell ref="P561:Q561"/>
    <mergeCell ref="R561:S561"/>
    <mergeCell ref="A562:C563"/>
    <mergeCell ref="D562:E563"/>
    <mergeCell ref="H562:K562"/>
    <mergeCell ref="N562:O562"/>
    <mergeCell ref="P562:Q562"/>
    <mergeCell ref="R562:S562"/>
    <mergeCell ref="H563:K563"/>
    <mergeCell ref="N563:O563"/>
    <mergeCell ref="P563:Q563"/>
    <mergeCell ref="R563:S563"/>
    <mergeCell ref="A556:C557"/>
    <mergeCell ref="D556:E557"/>
    <mergeCell ref="H556:K556"/>
    <mergeCell ref="N556:O556"/>
    <mergeCell ref="P556:Q556"/>
    <mergeCell ref="R556:S556"/>
    <mergeCell ref="H557:K557"/>
    <mergeCell ref="N557:O557"/>
    <mergeCell ref="P557:Q557"/>
    <mergeCell ref="R557:S557"/>
    <mergeCell ref="A558:C559"/>
    <mergeCell ref="D558:E559"/>
    <mergeCell ref="H558:K558"/>
    <mergeCell ref="N558:O558"/>
    <mergeCell ref="P558:Q558"/>
    <mergeCell ref="R558:S558"/>
    <mergeCell ref="H559:K559"/>
    <mergeCell ref="N559:O559"/>
    <mergeCell ref="P559:Q559"/>
    <mergeCell ref="R559:S559"/>
    <mergeCell ref="N548:R548"/>
    <mergeCell ref="S548:S549"/>
    <mergeCell ref="F549:G549"/>
    <mergeCell ref="N549:R549"/>
    <mergeCell ref="N550:O550"/>
    <mergeCell ref="Q550:S550"/>
    <mergeCell ref="C551:K551"/>
    <mergeCell ref="N551:O551"/>
    <mergeCell ref="P551:S551"/>
    <mergeCell ref="A553:E553"/>
    <mergeCell ref="H553:K553"/>
    <mergeCell ref="N553:O553"/>
    <mergeCell ref="P553:Q553"/>
    <mergeCell ref="R553:S553"/>
    <mergeCell ref="A554:C555"/>
    <mergeCell ref="D554:E555"/>
    <mergeCell ref="H554:K554"/>
    <mergeCell ref="N554:O554"/>
    <mergeCell ref="P554:Q554"/>
    <mergeCell ref="R554:S554"/>
    <mergeCell ref="H555:K555"/>
    <mergeCell ref="N555:O555"/>
    <mergeCell ref="P555:Q555"/>
    <mergeCell ref="R555:S555"/>
    <mergeCell ref="A540:B540"/>
    <mergeCell ref="C540:E540"/>
    <mergeCell ref="J540:K540"/>
    <mergeCell ref="N540:O540"/>
    <mergeCell ref="Q540:S540"/>
    <mergeCell ref="A541:B541"/>
    <mergeCell ref="C541:E541"/>
    <mergeCell ref="J541:K541"/>
    <mergeCell ref="N541:O541"/>
    <mergeCell ref="Q541:S541"/>
    <mergeCell ref="R543:S543"/>
    <mergeCell ref="A544:B544"/>
    <mergeCell ref="C544:H544"/>
    <mergeCell ref="R544:S544"/>
    <mergeCell ref="Q545:S545"/>
    <mergeCell ref="A546:S546"/>
    <mergeCell ref="B547:D547"/>
    <mergeCell ref="N547:S547"/>
    <mergeCell ref="A536:B536"/>
    <mergeCell ref="H536:K536"/>
    <mergeCell ref="N536:O536"/>
    <mergeCell ref="P536:Q536"/>
    <mergeCell ref="R536:S536"/>
    <mergeCell ref="A537:E537"/>
    <mergeCell ref="H537:K537"/>
    <mergeCell ref="N537:O537"/>
    <mergeCell ref="P537:Q537"/>
    <mergeCell ref="R537:S537"/>
    <mergeCell ref="A538:B538"/>
    <mergeCell ref="C538:E538"/>
    <mergeCell ref="J538:K538"/>
    <mergeCell ref="N538:O538"/>
    <mergeCell ref="Q538:S538"/>
    <mergeCell ref="A539:B539"/>
    <mergeCell ref="D539:E539"/>
    <mergeCell ref="J539:K539"/>
    <mergeCell ref="N539:O539"/>
    <mergeCell ref="Q539:S539"/>
    <mergeCell ref="A532:B532"/>
    <mergeCell ref="H532:K532"/>
    <mergeCell ref="N532:O532"/>
    <mergeCell ref="P532:Q532"/>
    <mergeCell ref="R532:S532"/>
    <mergeCell ref="A533:B533"/>
    <mergeCell ref="H533:K533"/>
    <mergeCell ref="N533:O533"/>
    <mergeCell ref="P533:Q533"/>
    <mergeCell ref="R533:S533"/>
    <mergeCell ref="A534:B534"/>
    <mergeCell ref="H534:K534"/>
    <mergeCell ref="N534:O534"/>
    <mergeCell ref="P534:Q534"/>
    <mergeCell ref="R534:S534"/>
    <mergeCell ref="A535:B535"/>
    <mergeCell ref="H535:K535"/>
    <mergeCell ref="N535:O535"/>
    <mergeCell ref="P535:Q535"/>
    <mergeCell ref="R535:S535"/>
    <mergeCell ref="A528:C529"/>
    <mergeCell ref="D528:E529"/>
    <mergeCell ref="H528:K528"/>
    <mergeCell ref="N528:O528"/>
    <mergeCell ref="P528:Q528"/>
    <mergeCell ref="R528:S528"/>
    <mergeCell ref="H529:K529"/>
    <mergeCell ref="N529:O529"/>
    <mergeCell ref="P529:Q529"/>
    <mergeCell ref="R529:S529"/>
    <mergeCell ref="A530:E530"/>
    <mergeCell ref="H530:K530"/>
    <mergeCell ref="N530:O530"/>
    <mergeCell ref="P530:Q530"/>
    <mergeCell ref="R530:S530"/>
    <mergeCell ref="A531:B531"/>
    <mergeCell ref="H531:K531"/>
    <mergeCell ref="N531:O531"/>
    <mergeCell ref="P531:Q531"/>
    <mergeCell ref="R531:S531"/>
    <mergeCell ref="A524:C525"/>
    <mergeCell ref="D524:E525"/>
    <mergeCell ref="H524:K524"/>
    <mergeCell ref="N524:O524"/>
    <mergeCell ref="P524:Q524"/>
    <mergeCell ref="R524:S524"/>
    <mergeCell ref="H525:K525"/>
    <mergeCell ref="N525:O525"/>
    <mergeCell ref="P525:Q525"/>
    <mergeCell ref="R525:S525"/>
    <mergeCell ref="A526:C527"/>
    <mergeCell ref="D526:E527"/>
    <mergeCell ref="H526:K526"/>
    <mergeCell ref="N526:O526"/>
    <mergeCell ref="P526:Q526"/>
    <mergeCell ref="R526:S526"/>
    <mergeCell ref="H527:K527"/>
    <mergeCell ref="N527:O527"/>
    <mergeCell ref="P527:Q527"/>
    <mergeCell ref="R527:S527"/>
    <mergeCell ref="D520:E521"/>
    <mergeCell ref="H520:K520"/>
    <mergeCell ref="N520:O520"/>
    <mergeCell ref="P520:Q520"/>
    <mergeCell ref="R520:S520"/>
    <mergeCell ref="H521:K521"/>
    <mergeCell ref="N521:O521"/>
    <mergeCell ref="P521:Q521"/>
    <mergeCell ref="R521:S521"/>
    <mergeCell ref="A522:C523"/>
    <mergeCell ref="D522:E523"/>
    <mergeCell ref="H522:K522"/>
    <mergeCell ref="N522:O522"/>
    <mergeCell ref="P522:Q522"/>
    <mergeCell ref="R522:S522"/>
    <mergeCell ref="H523:K523"/>
    <mergeCell ref="N523:O523"/>
    <mergeCell ref="P523:Q523"/>
    <mergeCell ref="R523:S523"/>
    <mergeCell ref="Q579:S579"/>
    <mergeCell ref="A580:S580"/>
    <mergeCell ref="B581:D581"/>
    <mergeCell ref="N581:S581"/>
    <mergeCell ref="N582:R582"/>
    <mergeCell ref="S582:S583"/>
    <mergeCell ref="F583:G583"/>
    <mergeCell ref="N583:R583"/>
    <mergeCell ref="N584:O584"/>
    <mergeCell ref="Q584:S584"/>
    <mergeCell ref="C585:K585"/>
    <mergeCell ref="N585:O585"/>
    <mergeCell ref="P585:S585"/>
    <mergeCell ref="Q511:S511"/>
    <mergeCell ref="A512:S512"/>
    <mergeCell ref="B513:D513"/>
    <mergeCell ref="N513:S513"/>
    <mergeCell ref="N514:R514"/>
    <mergeCell ref="S514:S515"/>
    <mergeCell ref="F515:G515"/>
    <mergeCell ref="N515:R515"/>
    <mergeCell ref="N516:O516"/>
    <mergeCell ref="Q516:S516"/>
    <mergeCell ref="C517:K517"/>
    <mergeCell ref="N517:O517"/>
    <mergeCell ref="P517:S517"/>
    <mergeCell ref="A519:E519"/>
    <mergeCell ref="H519:K519"/>
    <mergeCell ref="N519:O519"/>
    <mergeCell ref="P519:Q519"/>
    <mergeCell ref="R519:S519"/>
    <mergeCell ref="A520:C521"/>
    <mergeCell ref="C34:H34"/>
    <mergeCell ref="H670:K670"/>
    <mergeCell ref="N670:O670"/>
    <mergeCell ref="P670:Q670"/>
    <mergeCell ref="A671:B671"/>
    <mergeCell ref="H671:K671"/>
    <mergeCell ref="N671:O671"/>
    <mergeCell ref="P671:Q671"/>
    <mergeCell ref="A676:B676"/>
    <mergeCell ref="C676:E676"/>
    <mergeCell ref="J676:K676"/>
    <mergeCell ref="N676:O676"/>
    <mergeCell ref="Q676:S676"/>
    <mergeCell ref="A664:C665"/>
    <mergeCell ref="D664:E665"/>
    <mergeCell ref="H664:K664"/>
    <mergeCell ref="N664:O664"/>
    <mergeCell ref="P664:Q664"/>
    <mergeCell ref="H665:K665"/>
    <mergeCell ref="N665:O665"/>
    <mergeCell ref="P665:Q665"/>
    <mergeCell ref="A666:E666"/>
    <mergeCell ref="H666:K666"/>
    <mergeCell ref="N666:O666"/>
    <mergeCell ref="P666:Q666"/>
    <mergeCell ref="A667:B667"/>
    <mergeCell ref="H667:K667"/>
    <mergeCell ref="N667:O667"/>
    <mergeCell ref="P667:Q667"/>
    <mergeCell ref="A668:B668"/>
    <mergeCell ref="H668:K668"/>
    <mergeCell ref="N668:O668"/>
    <mergeCell ref="A658:C659"/>
    <mergeCell ref="D658:E659"/>
    <mergeCell ref="H658:K658"/>
    <mergeCell ref="N658:O658"/>
    <mergeCell ref="P658:Q658"/>
    <mergeCell ref="H659:K659"/>
    <mergeCell ref="N659:O659"/>
    <mergeCell ref="P659:Q659"/>
    <mergeCell ref="A660:C661"/>
    <mergeCell ref="D660:E661"/>
    <mergeCell ref="H660:K660"/>
    <mergeCell ref="N660:O660"/>
    <mergeCell ref="P660:Q660"/>
    <mergeCell ref="H661:K661"/>
    <mergeCell ref="N661:O661"/>
    <mergeCell ref="P661:Q661"/>
    <mergeCell ref="A662:C663"/>
    <mergeCell ref="D662:E663"/>
    <mergeCell ref="H662:K662"/>
    <mergeCell ref="N662:O662"/>
    <mergeCell ref="P662:Q662"/>
    <mergeCell ref="H663:K663"/>
    <mergeCell ref="N663:O663"/>
    <mergeCell ref="P663:Q663"/>
    <mergeCell ref="Q647:S647"/>
    <mergeCell ref="A648:S648"/>
    <mergeCell ref="B649:D649"/>
    <mergeCell ref="N649:S649"/>
    <mergeCell ref="F651:G651"/>
    <mergeCell ref="N652:O652"/>
    <mergeCell ref="Q652:S652"/>
    <mergeCell ref="C653:K653"/>
    <mergeCell ref="N653:O653"/>
    <mergeCell ref="P653:S653"/>
    <mergeCell ref="A655:E655"/>
    <mergeCell ref="H655:K655"/>
    <mergeCell ref="N655:O655"/>
    <mergeCell ref="P655:Q655"/>
    <mergeCell ref="A656:C657"/>
    <mergeCell ref="D656:E657"/>
    <mergeCell ref="H656:K656"/>
    <mergeCell ref="N656:O656"/>
    <mergeCell ref="P656:Q656"/>
    <mergeCell ref="H657:K657"/>
    <mergeCell ref="N657:O657"/>
    <mergeCell ref="P657:Q657"/>
    <mergeCell ref="N31:O31"/>
    <mergeCell ref="A27:E27"/>
    <mergeCell ref="D29:E29"/>
    <mergeCell ref="A12:C13"/>
    <mergeCell ref="D12:E13"/>
    <mergeCell ref="N11:O11"/>
    <mergeCell ref="P11:Q11"/>
    <mergeCell ref="A14:C15"/>
    <mergeCell ref="D14:E15"/>
    <mergeCell ref="A16:C17"/>
    <mergeCell ref="D16:E17"/>
    <mergeCell ref="N12:O12"/>
    <mergeCell ref="C7:K7"/>
    <mergeCell ref="A25:B25"/>
    <mergeCell ref="A26:B26"/>
    <mergeCell ref="P21:Q21"/>
    <mergeCell ref="N18:O18"/>
    <mergeCell ref="P18:Q18"/>
    <mergeCell ref="N16:O16"/>
    <mergeCell ref="P16:Q16"/>
    <mergeCell ref="A28:B28"/>
    <mergeCell ref="A29:B29"/>
    <mergeCell ref="A30:B30"/>
    <mergeCell ref="A31:B31"/>
    <mergeCell ref="C30:E30"/>
    <mergeCell ref="H9:K9"/>
    <mergeCell ref="H10:K10"/>
    <mergeCell ref="H11:K11"/>
    <mergeCell ref="H12:K12"/>
    <mergeCell ref="H13:K13"/>
    <mergeCell ref="H14:K14"/>
    <mergeCell ref="H15:K15"/>
    <mergeCell ref="H16:K16"/>
    <mergeCell ref="H17:K17"/>
    <mergeCell ref="H18:K18"/>
    <mergeCell ref="H19:K19"/>
    <mergeCell ref="H20:K20"/>
    <mergeCell ref="A9:E9"/>
    <mergeCell ref="A10:C11"/>
    <mergeCell ref="A18:C19"/>
    <mergeCell ref="A20:E20"/>
    <mergeCell ref="D18:E19"/>
    <mergeCell ref="D10:E11"/>
    <mergeCell ref="C31:E31"/>
    <mergeCell ref="C28:E28"/>
    <mergeCell ref="H25:K25"/>
    <mergeCell ref="Q1:S1"/>
    <mergeCell ref="J28:K28"/>
    <mergeCell ref="J29:K29"/>
    <mergeCell ref="J30:K30"/>
    <mergeCell ref="N3:S3"/>
    <mergeCell ref="N6:O6"/>
    <mergeCell ref="Q6:S6"/>
    <mergeCell ref="P7:S7"/>
    <mergeCell ref="N20:O20"/>
    <mergeCell ref="P20:Q20"/>
    <mergeCell ref="N21:O21"/>
    <mergeCell ref="N7:O7"/>
    <mergeCell ref="N22:O22"/>
    <mergeCell ref="P22:Q22"/>
    <mergeCell ref="A2:S2"/>
    <mergeCell ref="A24:B24"/>
    <mergeCell ref="B3:D3"/>
    <mergeCell ref="N15:O15"/>
    <mergeCell ref="P15:Q15"/>
    <mergeCell ref="N10:O10"/>
    <mergeCell ref="P10:Q10"/>
    <mergeCell ref="N4:R4"/>
    <mergeCell ref="N5:R5"/>
    <mergeCell ref="S4:S5"/>
    <mergeCell ref="P12:Q12"/>
    <mergeCell ref="N13:O13"/>
    <mergeCell ref="P13:Q13"/>
    <mergeCell ref="N14:O14"/>
    <mergeCell ref="P14:Q14"/>
    <mergeCell ref="N9:O9"/>
    <mergeCell ref="P9:Q9"/>
    <mergeCell ref="F5:G5"/>
    <mergeCell ref="A34:B34"/>
    <mergeCell ref="N23:O23"/>
    <mergeCell ref="P23:Q23"/>
    <mergeCell ref="N27:O27"/>
    <mergeCell ref="P27:Q27"/>
    <mergeCell ref="N17:O17"/>
    <mergeCell ref="P17:Q17"/>
    <mergeCell ref="N19:O19"/>
    <mergeCell ref="P19:Q19"/>
    <mergeCell ref="A23:B23"/>
    <mergeCell ref="A22:B22"/>
    <mergeCell ref="A21:B21"/>
    <mergeCell ref="N24:O24"/>
    <mergeCell ref="P24:Q24"/>
    <mergeCell ref="N26:O26"/>
    <mergeCell ref="P26:Q26"/>
    <mergeCell ref="H24:K24"/>
    <mergeCell ref="H26:K26"/>
    <mergeCell ref="Q28:S28"/>
    <mergeCell ref="Q29:S29"/>
    <mergeCell ref="Q30:S30"/>
    <mergeCell ref="Q31:S31"/>
    <mergeCell ref="N28:O28"/>
    <mergeCell ref="N29:O29"/>
    <mergeCell ref="N30:O30"/>
    <mergeCell ref="N25:O25"/>
    <mergeCell ref="P25:Q25"/>
    <mergeCell ref="H21:K21"/>
    <mergeCell ref="H22:K22"/>
    <mergeCell ref="H23:K23"/>
    <mergeCell ref="H27:K27"/>
    <mergeCell ref="J31:K31"/>
    <mergeCell ref="R34:S34"/>
    <mergeCell ref="R33:S33"/>
    <mergeCell ref="R9:S9"/>
    <mergeCell ref="R10:S10"/>
    <mergeCell ref="R11:S11"/>
    <mergeCell ref="R12:S12"/>
    <mergeCell ref="R13:S13"/>
    <mergeCell ref="R14:S14"/>
    <mergeCell ref="R15:S15"/>
    <mergeCell ref="R16:S16"/>
    <mergeCell ref="R17:S17"/>
    <mergeCell ref="R18:S18"/>
    <mergeCell ref="R19:S19"/>
    <mergeCell ref="R20:S20"/>
    <mergeCell ref="R21:S21"/>
    <mergeCell ref="R22:S22"/>
    <mergeCell ref="R23:S23"/>
    <mergeCell ref="R24:S24"/>
    <mergeCell ref="R25:S25"/>
    <mergeCell ref="R26:S26"/>
    <mergeCell ref="R27:S27"/>
    <mergeCell ref="R671:S671"/>
    <mergeCell ref="R672:S672"/>
    <mergeCell ref="R673:S673"/>
    <mergeCell ref="R679:S679"/>
    <mergeCell ref="R680:S680"/>
    <mergeCell ref="R662:S662"/>
    <mergeCell ref="R663:S663"/>
    <mergeCell ref="R664:S664"/>
    <mergeCell ref="R665:S665"/>
    <mergeCell ref="R666:S666"/>
    <mergeCell ref="R667:S667"/>
    <mergeCell ref="R668:S668"/>
    <mergeCell ref="R669:S669"/>
    <mergeCell ref="R670:S670"/>
    <mergeCell ref="N650:R650"/>
    <mergeCell ref="S650:S651"/>
    <mergeCell ref="N651:R651"/>
    <mergeCell ref="R655:S655"/>
    <mergeCell ref="R656:S656"/>
    <mergeCell ref="R657:S657"/>
    <mergeCell ref="R658:S658"/>
    <mergeCell ref="R659:S659"/>
    <mergeCell ref="R660:S660"/>
    <mergeCell ref="R661:S661"/>
    <mergeCell ref="P668:Q668"/>
    <mergeCell ref="N451:O451"/>
    <mergeCell ref="P451:Q451"/>
    <mergeCell ref="R451:S451"/>
    <mergeCell ref="N412:R412"/>
    <mergeCell ref="A452:C453"/>
    <mergeCell ref="D452:E453"/>
    <mergeCell ref="H452:K452"/>
    <mergeCell ref="N452:O452"/>
    <mergeCell ref="P452:Q452"/>
    <mergeCell ref="R452:S452"/>
    <mergeCell ref="H453:K453"/>
    <mergeCell ref="N453:O453"/>
    <mergeCell ref="P453:Q453"/>
    <mergeCell ref="R453:S453"/>
    <mergeCell ref="A454:C455"/>
    <mergeCell ref="D454:E455"/>
    <mergeCell ref="H454:K454"/>
    <mergeCell ref="N454:O454"/>
    <mergeCell ref="P454:Q454"/>
    <mergeCell ref="R454:S454"/>
    <mergeCell ref="H455:K455"/>
    <mergeCell ref="N455:O455"/>
    <mergeCell ref="P455:Q455"/>
    <mergeCell ref="R455:S455"/>
    <mergeCell ref="A456:C457"/>
    <mergeCell ref="D456:E457"/>
    <mergeCell ref="H456:K456"/>
    <mergeCell ref="N456:O456"/>
    <mergeCell ref="P456:Q456"/>
    <mergeCell ref="R456:S456"/>
    <mergeCell ref="H457:K457"/>
    <mergeCell ref="N457:O457"/>
    <mergeCell ref="P457:Q457"/>
    <mergeCell ref="R457:S457"/>
    <mergeCell ref="A458:C459"/>
    <mergeCell ref="D458:E459"/>
    <mergeCell ref="H458:K458"/>
    <mergeCell ref="N458:O458"/>
    <mergeCell ref="P458:Q458"/>
    <mergeCell ref="R458:S458"/>
    <mergeCell ref="H459:K459"/>
    <mergeCell ref="N459:O459"/>
    <mergeCell ref="P459:Q459"/>
    <mergeCell ref="R459:S459"/>
    <mergeCell ref="A460:C461"/>
    <mergeCell ref="D460:E461"/>
    <mergeCell ref="H460:K460"/>
    <mergeCell ref="N460:O460"/>
    <mergeCell ref="P460:Q460"/>
    <mergeCell ref="R460:S460"/>
    <mergeCell ref="H461:K461"/>
    <mergeCell ref="N461:O461"/>
    <mergeCell ref="P461:Q461"/>
    <mergeCell ref="R461:S461"/>
    <mergeCell ref="A462:E462"/>
    <mergeCell ref="H462:K462"/>
    <mergeCell ref="N462:O462"/>
    <mergeCell ref="P462:Q462"/>
    <mergeCell ref="R462:S462"/>
    <mergeCell ref="A463:B463"/>
    <mergeCell ref="H463:K463"/>
    <mergeCell ref="N463:O463"/>
    <mergeCell ref="P463:Q463"/>
    <mergeCell ref="R463:S463"/>
    <mergeCell ref="A464:B464"/>
    <mergeCell ref="H464:K464"/>
    <mergeCell ref="N464:O464"/>
    <mergeCell ref="P464:Q464"/>
    <mergeCell ref="R464:S464"/>
    <mergeCell ref="A465:B465"/>
    <mergeCell ref="H465:K465"/>
    <mergeCell ref="N465:O465"/>
    <mergeCell ref="P465:Q465"/>
    <mergeCell ref="R465:S465"/>
    <mergeCell ref="A466:B466"/>
    <mergeCell ref="H466:K466"/>
    <mergeCell ref="N466:O466"/>
    <mergeCell ref="P466:Q466"/>
    <mergeCell ref="R466:S466"/>
    <mergeCell ref="A467:B467"/>
    <mergeCell ref="H467:K467"/>
    <mergeCell ref="N467:O467"/>
    <mergeCell ref="P467:Q467"/>
    <mergeCell ref="R467:S467"/>
    <mergeCell ref="A468:B468"/>
    <mergeCell ref="H468:K468"/>
    <mergeCell ref="N468:O468"/>
    <mergeCell ref="P468:Q468"/>
    <mergeCell ref="R468:S468"/>
    <mergeCell ref="A469:E469"/>
    <mergeCell ref="H469:K469"/>
    <mergeCell ref="N469:O469"/>
    <mergeCell ref="P469:Q469"/>
    <mergeCell ref="R469:S469"/>
    <mergeCell ref="A470:B470"/>
    <mergeCell ref="C470:E470"/>
    <mergeCell ref="J470:K470"/>
    <mergeCell ref="N470:O470"/>
    <mergeCell ref="Q470:S470"/>
    <mergeCell ref="A471:B471"/>
    <mergeCell ref="D471:E471"/>
    <mergeCell ref="J471:K471"/>
    <mergeCell ref="N471:O471"/>
    <mergeCell ref="Q471:S471"/>
    <mergeCell ref="A472:B472"/>
    <mergeCell ref="C472:E472"/>
    <mergeCell ref="J472:K472"/>
    <mergeCell ref="N472:O472"/>
    <mergeCell ref="Q472:S472"/>
    <mergeCell ref="A473:B473"/>
    <mergeCell ref="C473:E473"/>
    <mergeCell ref="J473:K473"/>
    <mergeCell ref="N473:O473"/>
    <mergeCell ref="Q473:S473"/>
    <mergeCell ref="R475:S475"/>
    <mergeCell ref="A476:B476"/>
    <mergeCell ref="C476:H476"/>
    <mergeCell ref="R476:S476"/>
    <mergeCell ref="Q375:S375"/>
    <mergeCell ref="A376:S376"/>
    <mergeCell ref="B377:D377"/>
    <mergeCell ref="N377:S377"/>
    <mergeCell ref="N378:R378"/>
    <mergeCell ref="S378:S379"/>
    <mergeCell ref="F379:G379"/>
    <mergeCell ref="N379:R379"/>
    <mergeCell ref="N380:O380"/>
    <mergeCell ref="Q380:S380"/>
    <mergeCell ref="C381:K381"/>
    <mergeCell ref="N381:O381"/>
    <mergeCell ref="P381:S381"/>
    <mergeCell ref="A383:E383"/>
    <mergeCell ref="H383:K383"/>
    <mergeCell ref="N383:O383"/>
    <mergeCell ref="P383:Q383"/>
    <mergeCell ref="R383:S383"/>
    <mergeCell ref="A384:C385"/>
    <mergeCell ref="D384:E385"/>
    <mergeCell ref="H384:K384"/>
    <mergeCell ref="N384:O384"/>
    <mergeCell ref="P384:Q384"/>
    <mergeCell ref="R384:S384"/>
    <mergeCell ref="H385:K385"/>
    <mergeCell ref="N385:O385"/>
    <mergeCell ref="P385:Q385"/>
    <mergeCell ref="R385:S385"/>
    <mergeCell ref="A386:C387"/>
    <mergeCell ref="D386:E387"/>
    <mergeCell ref="H386:K386"/>
    <mergeCell ref="N386:O386"/>
    <mergeCell ref="P386:Q386"/>
    <mergeCell ref="R386:S386"/>
    <mergeCell ref="H387:K387"/>
    <mergeCell ref="N387:O387"/>
    <mergeCell ref="P387:Q387"/>
    <mergeCell ref="R387:S387"/>
    <mergeCell ref="A388:C389"/>
    <mergeCell ref="D388:E389"/>
    <mergeCell ref="H388:K388"/>
    <mergeCell ref="N388:O388"/>
    <mergeCell ref="P388:Q388"/>
    <mergeCell ref="R388:S388"/>
    <mergeCell ref="H389:K389"/>
    <mergeCell ref="N389:O389"/>
    <mergeCell ref="P389:Q389"/>
    <mergeCell ref="R389:S389"/>
    <mergeCell ref="A390:C391"/>
    <mergeCell ref="D390:E391"/>
    <mergeCell ref="H390:K390"/>
    <mergeCell ref="N390:O390"/>
    <mergeCell ref="P390:Q390"/>
    <mergeCell ref="R390:S390"/>
    <mergeCell ref="H391:K391"/>
    <mergeCell ref="N391:O391"/>
    <mergeCell ref="P391:Q391"/>
    <mergeCell ref="R391:S391"/>
    <mergeCell ref="A392:C393"/>
    <mergeCell ref="D392:E393"/>
    <mergeCell ref="H392:K392"/>
    <mergeCell ref="N392:O392"/>
    <mergeCell ref="P392:Q392"/>
    <mergeCell ref="R392:S392"/>
    <mergeCell ref="H393:K393"/>
    <mergeCell ref="N393:O393"/>
    <mergeCell ref="P393:Q393"/>
    <mergeCell ref="R393:S393"/>
    <mergeCell ref="A394:E394"/>
    <mergeCell ref="H394:K394"/>
    <mergeCell ref="N394:O394"/>
    <mergeCell ref="P394:Q394"/>
    <mergeCell ref="R394:S394"/>
    <mergeCell ref="A395:B395"/>
    <mergeCell ref="H395:K395"/>
    <mergeCell ref="N395:O395"/>
    <mergeCell ref="P395:Q395"/>
    <mergeCell ref="R395:S395"/>
    <mergeCell ref="A396:B396"/>
    <mergeCell ref="H396:K396"/>
    <mergeCell ref="N396:O396"/>
    <mergeCell ref="P396:Q396"/>
    <mergeCell ref="R396:S396"/>
    <mergeCell ref="A397:B397"/>
    <mergeCell ref="H397:K397"/>
    <mergeCell ref="N397:O397"/>
    <mergeCell ref="P397:Q397"/>
    <mergeCell ref="R397:S397"/>
    <mergeCell ref="A398:B398"/>
    <mergeCell ref="H398:K398"/>
    <mergeCell ref="N398:O398"/>
    <mergeCell ref="P398:Q398"/>
    <mergeCell ref="R398:S398"/>
    <mergeCell ref="A399:B399"/>
    <mergeCell ref="H399:K399"/>
    <mergeCell ref="N399:O399"/>
    <mergeCell ref="P399:Q399"/>
    <mergeCell ref="R399:S399"/>
    <mergeCell ref="A400:B400"/>
    <mergeCell ref="H400:K400"/>
    <mergeCell ref="N400:O400"/>
    <mergeCell ref="P400:Q400"/>
    <mergeCell ref="R400:S400"/>
    <mergeCell ref="A401:E401"/>
    <mergeCell ref="H401:K401"/>
    <mergeCell ref="N401:O401"/>
    <mergeCell ref="P401:Q401"/>
    <mergeCell ref="R401:S401"/>
    <mergeCell ref="A402:B402"/>
    <mergeCell ref="C402:E402"/>
    <mergeCell ref="J402:K402"/>
    <mergeCell ref="N402:O402"/>
    <mergeCell ref="Q402:S402"/>
    <mergeCell ref="A403:B403"/>
    <mergeCell ref="D403:E403"/>
    <mergeCell ref="J403:K403"/>
    <mergeCell ref="N403:O403"/>
    <mergeCell ref="Q403:S403"/>
    <mergeCell ref="A404:B404"/>
    <mergeCell ref="C404:E404"/>
    <mergeCell ref="J404:K404"/>
    <mergeCell ref="N404:O404"/>
    <mergeCell ref="Q404:S404"/>
    <mergeCell ref="A405:B405"/>
    <mergeCell ref="C405:E405"/>
    <mergeCell ref="J405:K405"/>
    <mergeCell ref="N405:O405"/>
    <mergeCell ref="Q405:S405"/>
    <mergeCell ref="R407:S407"/>
    <mergeCell ref="A408:B408"/>
    <mergeCell ref="C408:H408"/>
    <mergeCell ref="R408:S408"/>
    <mergeCell ref="Q409:S409"/>
    <mergeCell ref="A410:S410"/>
    <mergeCell ref="B411:D411"/>
    <mergeCell ref="N411:S411"/>
    <mergeCell ref="S412:S413"/>
    <mergeCell ref="F413:G413"/>
    <mergeCell ref="N413:R413"/>
    <mergeCell ref="N414:O414"/>
    <mergeCell ref="Q414:S414"/>
    <mergeCell ref="C415:K415"/>
    <mergeCell ref="N415:O415"/>
    <mergeCell ref="P415:S415"/>
    <mergeCell ref="A417:E417"/>
    <mergeCell ref="H417:K417"/>
    <mergeCell ref="N417:O417"/>
    <mergeCell ref="P417:Q417"/>
    <mergeCell ref="R417:S417"/>
    <mergeCell ref="A418:C419"/>
    <mergeCell ref="D418:E419"/>
    <mergeCell ref="H418:K418"/>
    <mergeCell ref="N418:O418"/>
    <mergeCell ref="P418:Q418"/>
    <mergeCell ref="R418:S418"/>
    <mergeCell ref="H419:K419"/>
    <mergeCell ref="N419:O419"/>
    <mergeCell ref="P419:Q419"/>
    <mergeCell ref="R419:S419"/>
    <mergeCell ref="A420:C421"/>
    <mergeCell ref="D420:E421"/>
    <mergeCell ref="H420:K420"/>
    <mergeCell ref="N420:O420"/>
    <mergeCell ref="P420:Q420"/>
    <mergeCell ref="R420:S420"/>
    <mergeCell ref="H421:K421"/>
    <mergeCell ref="N421:O421"/>
    <mergeCell ref="P421:Q421"/>
    <mergeCell ref="R421:S421"/>
    <mergeCell ref="A422:C423"/>
    <mergeCell ref="D422:E423"/>
    <mergeCell ref="H422:K422"/>
    <mergeCell ref="N422:O422"/>
    <mergeCell ref="P422:Q422"/>
    <mergeCell ref="R422:S422"/>
    <mergeCell ref="H423:K423"/>
    <mergeCell ref="N423:O423"/>
    <mergeCell ref="P423:Q423"/>
    <mergeCell ref="R423:S423"/>
    <mergeCell ref="N430:O430"/>
    <mergeCell ref="P430:Q430"/>
    <mergeCell ref="R430:S430"/>
    <mergeCell ref="A431:B431"/>
    <mergeCell ref="H431:K431"/>
    <mergeCell ref="N431:O431"/>
    <mergeCell ref="P431:Q431"/>
    <mergeCell ref="R431:S431"/>
    <mergeCell ref="A424:C425"/>
    <mergeCell ref="D424:E425"/>
    <mergeCell ref="H424:K424"/>
    <mergeCell ref="N424:O424"/>
    <mergeCell ref="P424:Q424"/>
    <mergeCell ref="R424:S424"/>
    <mergeCell ref="H425:K425"/>
    <mergeCell ref="N425:O425"/>
    <mergeCell ref="P425:Q425"/>
    <mergeCell ref="R425:S425"/>
    <mergeCell ref="A426:C427"/>
    <mergeCell ref="D426:E427"/>
    <mergeCell ref="H426:K426"/>
    <mergeCell ref="N426:O426"/>
    <mergeCell ref="P426:Q426"/>
    <mergeCell ref="R426:S426"/>
    <mergeCell ref="H427:K427"/>
    <mergeCell ref="N427:O427"/>
    <mergeCell ref="P427:Q427"/>
    <mergeCell ref="R427:S427"/>
    <mergeCell ref="Q439:S439"/>
    <mergeCell ref="A432:B432"/>
    <mergeCell ref="H432:K432"/>
    <mergeCell ref="N432:O432"/>
    <mergeCell ref="P432:Q432"/>
    <mergeCell ref="R432:S432"/>
    <mergeCell ref="A433:B433"/>
    <mergeCell ref="H433:K433"/>
    <mergeCell ref="N433:O433"/>
    <mergeCell ref="P433:Q433"/>
    <mergeCell ref="R433:S433"/>
    <mergeCell ref="A434:B434"/>
    <mergeCell ref="H434:K434"/>
    <mergeCell ref="N434:O434"/>
    <mergeCell ref="P434:Q434"/>
    <mergeCell ref="R434:S434"/>
    <mergeCell ref="A435:E435"/>
    <mergeCell ref="H435:K435"/>
    <mergeCell ref="N435:O435"/>
    <mergeCell ref="P435:Q435"/>
    <mergeCell ref="R435:S435"/>
    <mergeCell ref="A316:C317"/>
    <mergeCell ref="D316:E317"/>
    <mergeCell ref="H316:K316"/>
    <mergeCell ref="N316:O316"/>
    <mergeCell ref="P316:Q316"/>
    <mergeCell ref="R316:S316"/>
    <mergeCell ref="H317:K317"/>
    <mergeCell ref="N317:O317"/>
    <mergeCell ref="P317:Q317"/>
    <mergeCell ref="R317:S317"/>
    <mergeCell ref="A436:B436"/>
    <mergeCell ref="C436:E436"/>
    <mergeCell ref="J436:K436"/>
    <mergeCell ref="N436:O436"/>
    <mergeCell ref="Q436:S436"/>
    <mergeCell ref="A437:B437"/>
    <mergeCell ref="D437:E437"/>
    <mergeCell ref="J437:K437"/>
    <mergeCell ref="N437:O437"/>
    <mergeCell ref="Q437:S437"/>
    <mergeCell ref="A428:E428"/>
    <mergeCell ref="H428:K428"/>
    <mergeCell ref="N428:O428"/>
    <mergeCell ref="P428:Q428"/>
    <mergeCell ref="R428:S428"/>
    <mergeCell ref="A429:B429"/>
    <mergeCell ref="H429:K429"/>
    <mergeCell ref="N429:O429"/>
    <mergeCell ref="P429:Q429"/>
    <mergeCell ref="R429:S429"/>
    <mergeCell ref="A430:B430"/>
    <mergeCell ref="H430:K430"/>
    <mergeCell ref="Q307:S307"/>
    <mergeCell ref="A308:S308"/>
    <mergeCell ref="B309:D309"/>
    <mergeCell ref="N309:S309"/>
    <mergeCell ref="N310:R310"/>
    <mergeCell ref="S310:S311"/>
    <mergeCell ref="F311:G311"/>
    <mergeCell ref="N311:R311"/>
    <mergeCell ref="N312:O312"/>
    <mergeCell ref="Q312:S312"/>
    <mergeCell ref="C313:K313"/>
    <mergeCell ref="N313:O313"/>
    <mergeCell ref="P313:S313"/>
    <mergeCell ref="A315:E315"/>
    <mergeCell ref="H315:K315"/>
    <mergeCell ref="N315:O315"/>
    <mergeCell ref="P315:Q315"/>
    <mergeCell ref="R315:S315"/>
    <mergeCell ref="A318:C319"/>
    <mergeCell ref="D318:E319"/>
    <mergeCell ref="H318:K318"/>
    <mergeCell ref="N318:O318"/>
    <mergeCell ref="P318:Q318"/>
    <mergeCell ref="R318:S318"/>
    <mergeCell ref="H319:K319"/>
    <mergeCell ref="N319:O319"/>
    <mergeCell ref="P319:Q319"/>
    <mergeCell ref="R319:S319"/>
    <mergeCell ref="A320:C321"/>
    <mergeCell ref="D320:E321"/>
    <mergeCell ref="H320:K320"/>
    <mergeCell ref="N320:O320"/>
    <mergeCell ref="P320:Q320"/>
    <mergeCell ref="R320:S320"/>
    <mergeCell ref="H321:K321"/>
    <mergeCell ref="N321:O321"/>
    <mergeCell ref="P321:Q321"/>
    <mergeCell ref="R321:S321"/>
    <mergeCell ref="A322:C323"/>
    <mergeCell ref="D322:E323"/>
    <mergeCell ref="H322:K322"/>
    <mergeCell ref="N322:O322"/>
    <mergeCell ref="P322:Q322"/>
    <mergeCell ref="R322:S322"/>
    <mergeCell ref="H323:K323"/>
    <mergeCell ref="N323:O323"/>
    <mergeCell ref="P323:Q323"/>
    <mergeCell ref="R323:S323"/>
    <mergeCell ref="A324:C325"/>
    <mergeCell ref="D324:E325"/>
    <mergeCell ref="H324:K324"/>
    <mergeCell ref="N324:O324"/>
    <mergeCell ref="P324:Q324"/>
    <mergeCell ref="R324:S324"/>
    <mergeCell ref="H325:K325"/>
    <mergeCell ref="N325:O325"/>
    <mergeCell ref="P325:Q325"/>
    <mergeCell ref="R325:S325"/>
    <mergeCell ref="A326:E326"/>
    <mergeCell ref="H326:K326"/>
    <mergeCell ref="N326:O326"/>
    <mergeCell ref="P326:Q326"/>
    <mergeCell ref="R326:S326"/>
    <mergeCell ref="A327:B327"/>
    <mergeCell ref="H327:K327"/>
    <mergeCell ref="N327:O327"/>
    <mergeCell ref="P327:Q327"/>
    <mergeCell ref="R327:S327"/>
    <mergeCell ref="A328:B328"/>
    <mergeCell ref="H328:K328"/>
    <mergeCell ref="N328:O328"/>
    <mergeCell ref="P328:Q328"/>
    <mergeCell ref="R328:S328"/>
    <mergeCell ref="A329:B329"/>
    <mergeCell ref="H329:K329"/>
    <mergeCell ref="N329:O329"/>
    <mergeCell ref="P329:Q329"/>
    <mergeCell ref="R329:S329"/>
    <mergeCell ref="A330:B330"/>
    <mergeCell ref="H330:K330"/>
    <mergeCell ref="N330:O330"/>
    <mergeCell ref="P330:Q330"/>
    <mergeCell ref="R330:S330"/>
    <mergeCell ref="A331:B331"/>
    <mergeCell ref="H331:K331"/>
    <mergeCell ref="N331:O331"/>
    <mergeCell ref="P331:Q331"/>
    <mergeCell ref="R331:S331"/>
    <mergeCell ref="A332:B332"/>
    <mergeCell ref="H332:K332"/>
    <mergeCell ref="N332:O332"/>
    <mergeCell ref="P332:Q332"/>
    <mergeCell ref="R332:S332"/>
    <mergeCell ref="A333:E333"/>
    <mergeCell ref="H333:K333"/>
    <mergeCell ref="N333:O333"/>
    <mergeCell ref="P333:Q333"/>
    <mergeCell ref="R333:S333"/>
    <mergeCell ref="A334:B334"/>
    <mergeCell ref="C334:E334"/>
    <mergeCell ref="J334:K334"/>
    <mergeCell ref="N334:O334"/>
    <mergeCell ref="Q334:S334"/>
    <mergeCell ref="A335:B335"/>
    <mergeCell ref="D335:E335"/>
    <mergeCell ref="J335:K335"/>
    <mergeCell ref="N335:O335"/>
    <mergeCell ref="Q335:S335"/>
    <mergeCell ref="A336:B336"/>
    <mergeCell ref="C336:E336"/>
    <mergeCell ref="J336:K336"/>
    <mergeCell ref="N336:O336"/>
    <mergeCell ref="Q336:S336"/>
    <mergeCell ref="A337:B337"/>
    <mergeCell ref="C337:E337"/>
    <mergeCell ref="J337:K337"/>
    <mergeCell ref="N337:O337"/>
    <mergeCell ref="Q337:S337"/>
    <mergeCell ref="R339:S339"/>
    <mergeCell ref="A340:B340"/>
    <mergeCell ref="C340:H340"/>
    <mergeCell ref="R340:S340"/>
    <mergeCell ref="Q341:S341"/>
    <mergeCell ref="A342:S342"/>
    <mergeCell ref="B343:D343"/>
    <mergeCell ref="N343:S343"/>
    <mergeCell ref="N344:R344"/>
    <mergeCell ref="S344:S345"/>
    <mergeCell ref="F345:G345"/>
    <mergeCell ref="N345:R345"/>
    <mergeCell ref="N346:O346"/>
    <mergeCell ref="Q346:S346"/>
    <mergeCell ref="C347:K347"/>
    <mergeCell ref="N347:O347"/>
    <mergeCell ref="P347:S347"/>
    <mergeCell ref="A349:E349"/>
    <mergeCell ref="H349:K349"/>
    <mergeCell ref="N349:O349"/>
    <mergeCell ref="P349:Q349"/>
    <mergeCell ref="R349:S349"/>
    <mergeCell ref="A350:C351"/>
    <mergeCell ref="D350:E351"/>
    <mergeCell ref="H350:K350"/>
    <mergeCell ref="N350:O350"/>
    <mergeCell ref="P350:Q350"/>
    <mergeCell ref="R350:S350"/>
    <mergeCell ref="H351:K351"/>
    <mergeCell ref="N351:O351"/>
    <mergeCell ref="P351:Q351"/>
    <mergeCell ref="R351:S351"/>
    <mergeCell ref="A352:C353"/>
    <mergeCell ref="D352:E353"/>
    <mergeCell ref="H352:K352"/>
    <mergeCell ref="N352:O352"/>
    <mergeCell ref="P352:Q352"/>
    <mergeCell ref="R352:S352"/>
    <mergeCell ref="H353:K353"/>
    <mergeCell ref="N353:O353"/>
    <mergeCell ref="P353:Q353"/>
    <mergeCell ref="R353:S353"/>
    <mergeCell ref="A354:C355"/>
    <mergeCell ref="D354:E355"/>
    <mergeCell ref="H354:K354"/>
    <mergeCell ref="N354:O354"/>
    <mergeCell ref="P354:Q354"/>
    <mergeCell ref="R354:S354"/>
    <mergeCell ref="H355:K355"/>
    <mergeCell ref="N355:O355"/>
    <mergeCell ref="P355:Q355"/>
    <mergeCell ref="R355:S355"/>
    <mergeCell ref="A356:C357"/>
    <mergeCell ref="D356:E357"/>
    <mergeCell ref="H356:K356"/>
    <mergeCell ref="N356:O356"/>
    <mergeCell ref="P356:Q356"/>
    <mergeCell ref="R356:S356"/>
    <mergeCell ref="H357:K357"/>
    <mergeCell ref="N357:O357"/>
    <mergeCell ref="P357:Q357"/>
    <mergeCell ref="R357:S357"/>
    <mergeCell ref="A358:C359"/>
    <mergeCell ref="D358:E359"/>
    <mergeCell ref="H358:K358"/>
    <mergeCell ref="N358:O358"/>
    <mergeCell ref="P358:Q358"/>
    <mergeCell ref="R358:S358"/>
    <mergeCell ref="H359:K359"/>
    <mergeCell ref="N359:O359"/>
    <mergeCell ref="P359:Q359"/>
    <mergeCell ref="R359:S359"/>
    <mergeCell ref="A360:E360"/>
    <mergeCell ref="H360:K360"/>
    <mergeCell ref="N360:O360"/>
    <mergeCell ref="P360:Q360"/>
    <mergeCell ref="R360:S360"/>
    <mergeCell ref="A361:B361"/>
    <mergeCell ref="H361:K361"/>
    <mergeCell ref="N361:O361"/>
    <mergeCell ref="P361:Q361"/>
    <mergeCell ref="R361:S361"/>
    <mergeCell ref="A362:B362"/>
    <mergeCell ref="H362:K362"/>
    <mergeCell ref="N362:O362"/>
    <mergeCell ref="P362:Q362"/>
    <mergeCell ref="R362:S362"/>
    <mergeCell ref="A363:B363"/>
    <mergeCell ref="H363:K363"/>
    <mergeCell ref="N363:O363"/>
    <mergeCell ref="P363:Q363"/>
    <mergeCell ref="R363:S363"/>
    <mergeCell ref="A364:B364"/>
    <mergeCell ref="H364:K364"/>
    <mergeCell ref="N364:O364"/>
    <mergeCell ref="P364:Q364"/>
    <mergeCell ref="R364:S364"/>
    <mergeCell ref="A365:B365"/>
    <mergeCell ref="H365:K365"/>
    <mergeCell ref="N365:O365"/>
    <mergeCell ref="P365:Q365"/>
    <mergeCell ref="R365:S365"/>
    <mergeCell ref="A366:B366"/>
    <mergeCell ref="H366:K366"/>
    <mergeCell ref="N366:O366"/>
    <mergeCell ref="P366:Q366"/>
    <mergeCell ref="R366:S366"/>
    <mergeCell ref="A367:E367"/>
    <mergeCell ref="H367:K367"/>
    <mergeCell ref="N367:O367"/>
    <mergeCell ref="P367:Q367"/>
    <mergeCell ref="R367:S367"/>
    <mergeCell ref="A368:B368"/>
    <mergeCell ref="C368:E368"/>
    <mergeCell ref="J368:K368"/>
    <mergeCell ref="N368:O368"/>
    <mergeCell ref="Q368:S368"/>
    <mergeCell ref="A369:B369"/>
    <mergeCell ref="D369:E369"/>
    <mergeCell ref="J369:K369"/>
    <mergeCell ref="N369:O369"/>
    <mergeCell ref="Q369:S369"/>
    <mergeCell ref="R374:S374"/>
    <mergeCell ref="Q613:S613"/>
    <mergeCell ref="A614:S614"/>
    <mergeCell ref="B615:D615"/>
    <mergeCell ref="N615:S615"/>
    <mergeCell ref="A590:C591"/>
    <mergeCell ref="D590:E591"/>
    <mergeCell ref="H590:K590"/>
    <mergeCell ref="N590:O590"/>
    <mergeCell ref="P590:Q590"/>
    <mergeCell ref="R590:S590"/>
    <mergeCell ref="H591:K591"/>
    <mergeCell ref="N591:O591"/>
    <mergeCell ref="P591:Q591"/>
    <mergeCell ref="R591:S591"/>
    <mergeCell ref="A592:C593"/>
    <mergeCell ref="D592:E593"/>
    <mergeCell ref="H592:K592"/>
    <mergeCell ref="N592:O592"/>
    <mergeCell ref="R441:S441"/>
    <mergeCell ref="A442:B442"/>
    <mergeCell ref="C442:H442"/>
    <mergeCell ref="R442:S442"/>
    <mergeCell ref="A438:B438"/>
    <mergeCell ref="C438:E438"/>
    <mergeCell ref="J438:K438"/>
    <mergeCell ref="N438:O438"/>
    <mergeCell ref="Q438:S438"/>
    <mergeCell ref="A439:B439"/>
    <mergeCell ref="C439:E439"/>
    <mergeCell ref="J439:K439"/>
    <mergeCell ref="N439:O439"/>
    <mergeCell ref="N616:R616"/>
    <mergeCell ref="S616:S617"/>
    <mergeCell ref="F617:G617"/>
    <mergeCell ref="N617:R617"/>
    <mergeCell ref="N618:O618"/>
    <mergeCell ref="Q618:S618"/>
    <mergeCell ref="C619:K619"/>
    <mergeCell ref="N619:O619"/>
    <mergeCell ref="P619:S619"/>
    <mergeCell ref="A621:E621"/>
    <mergeCell ref="H621:K621"/>
    <mergeCell ref="N621:O621"/>
    <mergeCell ref="P621:Q621"/>
    <mergeCell ref="R621:S621"/>
    <mergeCell ref="A622:C623"/>
    <mergeCell ref="D622:E623"/>
    <mergeCell ref="H622:K622"/>
    <mergeCell ref="N622:O622"/>
    <mergeCell ref="P622:Q622"/>
    <mergeCell ref="R622:S622"/>
    <mergeCell ref="H623:K623"/>
    <mergeCell ref="N623:O623"/>
    <mergeCell ref="P623:Q623"/>
    <mergeCell ref="R623:S623"/>
    <mergeCell ref="A624:C625"/>
    <mergeCell ref="D624:E625"/>
    <mergeCell ref="H624:K624"/>
    <mergeCell ref="N624:O624"/>
    <mergeCell ref="P624:Q624"/>
    <mergeCell ref="R624:S624"/>
    <mergeCell ref="H625:K625"/>
    <mergeCell ref="N625:O625"/>
    <mergeCell ref="P625:Q625"/>
    <mergeCell ref="R625:S625"/>
    <mergeCell ref="A626:C627"/>
    <mergeCell ref="D626:E627"/>
    <mergeCell ref="H626:K626"/>
    <mergeCell ref="N626:O626"/>
    <mergeCell ref="P626:Q626"/>
    <mergeCell ref="R626:S626"/>
    <mergeCell ref="H627:K627"/>
    <mergeCell ref="N627:O627"/>
    <mergeCell ref="P627:Q627"/>
    <mergeCell ref="R627:S627"/>
    <mergeCell ref="A628:C629"/>
    <mergeCell ref="D628:E629"/>
    <mergeCell ref="H628:K628"/>
    <mergeCell ref="N628:O628"/>
    <mergeCell ref="P628:Q628"/>
    <mergeCell ref="R628:S628"/>
    <mergeCell ref="H629:K629"/>
    <mergeCell ref="N629:O629"/>
    <mergeCell ref="P629:Q629"/>
    <mergeCell ref="R629:S629"/>
    <mergeCell ref="A630:C631"/>
    <mergeCell ref="D630:E631"/>
    <mergeCell ref="H630:K630"/>
    <mergeCell ref="N630:O630"/>
    <mergeCell ref="P630:Q630"/>
    <mergeCell ref="R630:S630"/>
    <mergeCell ref="H631:K631"/>
    <mergeCell ref="N631:O631"/>
    <mergeCell ref="P631:Q631"/>
    <mergeCell ref="R631:S631"/>
    <mergeCell ref="A632:E632"/>
    <mergeCell ref="H632:K632"/>
    <mergeCell ref="N632:O632"/>
    <mergeCell ref="P632:Q632"/>
    <mergeCell ref="R632:S632"/>
    <mergeCell ref="A633:B633"/>
    <mergeCell ref="H633:K633"/>
    <mergeCell ref="N633:O633"/>
    <mergeCell ref="P633:Q633"/>
    <mergeCell ref="R633:S633"/>
    <mergeCell ref="A634:B634"/>
    <mergeCell ref="H634:K634"/>
    <mergeCell ref="N634:O634"/>
    <mergeCell ref="P634:Q634"/>
    <mergeCell ref="R634:S634"/>
    <mergeCell ref="A635:B635"/>
    <mergeCell ref="H635:K635"/>
    <mergeCell ref="N635:O635"/>
    <mergeCell ref="P635:Q635"/>
    <mergeCell ref="R635:S635"/>
    <mergeCell ref="A636:B636"/>
    <mergeCell ref="H636:K636"/>
    <mergeCell ref="N636:O636"/>
    <mergeCell ref="P636:Q636"/>
    <mergeCell ref="R636:S636"/>
    <mergeCell ref="A637:B637"/>
    <mergeCell ref="H637:K637"/>
    <mergeCell ref="N637:O637"/>
    <mergeCell ref="P637:Q637"/>
    <mergeCell ref="R637:S637"/>
    <mergeCell ref="A638:B638"/>
    <mergeCell ref="H638:K638"/>
    <mergeCell ref="N638:O638"/>
    <mergeCell ref="P638:Q638"/>
    <mergeCell ref="R638:S638"/>
    <mergeCell ref="A639:E639"/>
    <mergeCell ref="H639:K639"/>
    <mergeCell ref="N639:O639"/>
    <mergeCell ref="P639:Q639"/>
    <mergeCell ref="R639:S639"/>
    <mergeCell ref="A640:B640"/>
    <mergeCell ref="C640:E640"/>
    <mergeCell ref="J640:K640"/>
    <mergeCell ref="N640:O640"/>
    <mergeCell ref="Q640:S640"/>
    <mergeCell ref="A641:B641"/>
    <mergeCell ref="D641:E641"/>
    <mergeCell ref="J641:K641"/>
    <mergeCell ref="N641:O641"/>
    <mergeCell ref="Q641:S641"/>
    <mergeCell ref="A642:B642"/>
    <mergeCell ref="C642:E642"/>
    <mergeCell ref="J642:K642"/>
    <mergeCell ref="N642:O642"/>
    <mergeCell ref="Q642:S642"/>
    <mergeCell ref="A643:B643"/>
    <mergeCell ref="C643:E643"/>
    <mergeCell ref="J643:K643"/>
    <mergeCell ref="N643:O643"/>
    <mergeCell ref="Q643:S643"/>
    <mergeCell ref="R645:S645"/>
    <mergeCell ref="A646:B646"/>
    <mergeCell ref="C646:H646"/>
    <mergeCell ref="R646:S646"/>
    <mergeCell ref="Q35:S35"/>
    <mergeCell ref="A36:S36"/>
    <mergeCell ref="B37:D37"/>
    <mergeCell ref="N37:S37"/>
    <mergeCell ref="N38:R38"/>
    <mergeCell ref="S38:S39"/>
    <mergeCell ref="F39:G39"/>
    <mergeCell ref="N39:R39"/>
    <mergeCell ref="N40:O40"/>
    <mergeCell ref="Q40:S40"/>
    <mergeCell ref="C41:K41"/>
    <mergeCell ref="N41:O41"/>
    <mergeCell ref="P41:S41"/>
    <mergeCell ref="A43:E43"/>
    <mergeCell ref="H43:K43"/>
    <mergeCell ref="N43:O43"/>
    <mergeCell ref="P43:Q43"/>
    <mergeCell ref="R43:S43"/>
    <mergeCell ref="A44:C45"/>
    <mergeCell ref="D44:E45"/>
    <mergeCell ref="H44:K44"/>
    <mergeCell ref="N44:O44"/>
    <mergeCell ref="P44:Q44"/>
    <mergeCell ref="R44:S44"/>
    <mergeCell ref="H45:K45"/>
    <mergeCell ref="N45:O45"/>
    <mergeCell ref="P45:Q45"/>
    <mergeCell ref="R45:S45"/>
    <mergeCell ref="A46:C47"/>
    <mergeCell ref="D46:E47"/>
    <mergeCell ref="H46:K46"/>
    <mergeCell ref="N46:O46"/>
    <mergeCell ref="P46:Q46"/>
    <mergeCell ref="R46:S46"/>
    <mergeCell ref="H47:K47"/>
    <mergeCell ref="N47:O47"/>
    <mergeCell ref="P47:Q47"/>
    <mergeCell ref="R47:S47"/>
    <mergeCell ref="A48:C49"/>
    <mergeCell ref="D48:E49"/>
    <mergeCell ref="H48:K48"/>
    <mergeCell ref="N48:O48"/>
    <mergeCell ref="P48:Q48"/>
    <mergeCell ref="R48:S48"/>
    <mergeCell ref="H49:K49"/>
    <mergeCell ref="N49:O49"/>
    <mergeCell ref="P49:Q49"/>
    <mergeCell ref="R49:S49"/>
    <mergeCell ref="A50:C51"/>
    <mergeCell ref="D50:E51"/>
    <mergeCell ref="H50:K50"/>
    <mergeCell ref="N50:O50"/>
    <mergeCell ref="P50:Q50"/>
    <mergeCell ref="R50:S50"/>
    <mergeCell ref="H51:K51"/>
    <mergeCell ref="N51:O51"/>
    <mergeCell ref="P51:Q51"/>
    <mergeCell ref="R51:S51"/>
    <mergeCell ref="A52:C53"/>
    <mergeCell ref="D52:E53"/>
    <mergeCell ref="H52:K52"/>
    <mergeCell ref="N52:O52"/>
    <mergeCell ref="P52:Q52"/>
    <mergeCell ref="R52:S52"/>
    <mergeCell ref="H53:K53"/>
    <mergeCell ref="N53:O53"/>
    <mergeCell ref="P53:Q53"/>
    <mergeCell ref="R53:S53"/>
    <mergeCell ref="A54:E54"/>
    <mergeCell ref="H54:K54"/>
    <mergeCell ref="N54:O54"/>
    <mergeCell ref="P54:Q54"/>
    <mergeCell ref="R54:S54"/>
    <mergeCell ref="A55:B55"/>
    <mergeCell ref="H55:K55"/>
    <mergeCell ref="N55:O55"/>
    <mergeCell ref="P55:Q55"/>
    <mergeCell ref="R55:S55"/>
    <mergeCell ref="A56:B56"/>
    <mergeCell ref="H56:K56"/>
    <mergeCell ref="N56:O56"/>
    <mergeCell ref="P56:Q56"/>
    <mergeCell ref="R56:S56"/>
    <mergeCell ref="A57:B57"/>
    <mergeCell ref="H57:K57"/>
    <mergeCell ref="N57:O57"/>
    <mergeCell ref="P57:Q57"/>
    <mergeCell ref="R57:S57"/>
    <mergeCell ref="A58:B58"/>
    <mergeCell ref="H58:K58"/>
    <mergeCell ref="N58:O58"/>
    <mergeCell ref="P58:Q58"/>
    <mergeCell ref="R58:S58"/>
    <mergeCell ref="A59:B59"/>
    <mergeCell ref="H59:K59"/>
    <mergeCell ref="N59:O59"/>
    <mergeCell ref="P59:Q59"/>
    <mergeCell ref="R59:S59"/>
    <mergeCell ref="A60:B60"/>
    <mergeCell ref="H60:K60"/>
    <mergeCell ref="N60:O60"/>
    <mergeCell ref="P60:Q60"/>
    <mergeCell ref="R60:S60"/>
    <mergeCell ref="A61:E61"/>
    <mergeCell ref="H61:K61"/>
    <mergeCell ref="N61:O61"/>
    <mergeCell ref="P61:Q61"/>
    <mergeCell ref="R61:S61"/>
    <mergeCell ref="A62:B62"/>
    <mergeCell ref="C62:E62"/>
    <mergeCell ref="J62:K62"/>
    <mergeCell ref="N62:O62"/>
    <mergeCell ref="Q62:S62"/>
    <mergeCell ref="A63:B63"/>
    <mergeCell ref="D63:E63"/>
    <mergeCell ref="J63:K63"/>
    <mergeCell ref="N63:O63"/>
    <mergeCell ref="Q63:S63"/>
    <mergeCell ref="A64:B64"/>
    <mergeCell ref="C64:E64"/>
    <mergeCell ref="J64:K64"/>
    <mergeCell ref="N64:O64"/>
    <mergeCell ref="Q64:S64"/>
    <mergeCell ref="A65:B65"/>
    <mergeCell ref="C65:E65"/>
    <mergeCell ref="J65:K65"/>
    <mergeCell ref="N65:O65"/>
    <mergeCell ref="Q65:S65"/>
    <mergeCell ref="R67:S67"/>
    <mergeCell ref="A68:B68"/>
    <mergeCell ref="C68:H68"/>
    <mergeCell ref="R68:S68"/>
    <mergeCell ref="A587:E587"/>
    <mergeCell ref="H587:K587"/>
    <mergeCell ref="N587:O587"/>
    <mergeCell ref="P587:Q587"/>
    <mergeCell ref="R587:S587"/>
    <mergeCell ref="A588:C589"/>
    <mergeCell ref="D588:E589"/>
    <mergeCell ref="H588:K588"/>
    <mergeCell ref="N588:O588"/>
    <mergeCell ref="P588:Q588"/>
    <mergeCell ref="R588:S588"/>
    <mergeCell ref="H589:K589"/>
    <mergeCell ref="N589:O589"/>
    <mergeCell ref="P589:Q589"/>
    <mergeCell ref="R589:S589"/>
    <mergeCell ref="A370:B370"/>
    <mergeCell ref="C370:E370"/>
    <mergeCell ref="J370:K370"/>
    <mergeCell ref="N370:O370"/>
    <mergeCell ref="Q370:S370"/>
    <mergeCell ref="A371:B371"/>
    <mergeCell ref="C371:E371"/>
    <mergeCell ref="J371:K371"/>
    <mergeCell ref="N371:O371"/>
    <mergeCell ref="Q371:S371"/>
    <mergeCell ref="R373:S373"/>
    <mergeCell ref="A374:B374"/>
    <mergeCell ref="C374:H374"/>
    <mergeCell ref="P592:Q592"/>
    <mergeCell ref="R592:S592"/>
    <mergeCell ref="H593:K593"/>
    <mergeCell ref="N593:O593"/>
    <mergeCell ref="P593:Q593"/>
    <mergeCell ref="R593:S593"/>
    <mergeCell ref="A594:C595"/>
    <mergeCell ref="D594:E595"/>
    <mergeCell ref="H594:K594"/>
    <mergeCell ref="N594:O594"/>
    <mergeCell ref="P594:Q594"/>
    <mergeCell ref="R594:S594"/>
    <mergeCell ref="H595:K595"/>
    <mergeCell ref="N595:O595"/>
    <mergeCell ref="P595:Q595"/>
    <mergeCell ref="R595:S595"/>
    <mergeCell ref="A596:C597"/>
    <mergeCell ref="D596:E597"/>
    <mergeCell ref="H596:K596"/>
    <mergeCell ref="N596:O596"/>
    <mergeCell ref="P596:Q596"/>
    <mergeCell ref="R596:S596"/>
    <mergeCell ref="H597:K597"/>
    <mergeCell ref="N597:O597"/>
    <mergeCell ref="P597:Q597"/>
    <mergeCell ref="R597:S597"/>
    <mergeCell ref="A598:E598"/>
    <mergeCell ref="H598:K598"/>
    <mergeCell ref="N598:O598"/>
    <mergeCell ref="P598:Q598"/>
    <mergeCell ref="R598:S598"/>
    <mergeCell ref="A599:B599"/>
    <mergeCell ref="H599:K599"/>
    <mergeCell ref="N599:O599"/>
    <mergeCell ref="P599:Q599"/>
    <mergeCell ref="R599:S599"/>
    <mergeCell ref="N607:O607"/>
    <mergeCell ref="Q607:S607"/>
    <mergeCell ref="A600:B600"/>
    <mergeCell ref="H600:K600"/>
    <mergeCell ref="N600:O600"/>
    <mergeCell ref="P600:Q600"/>
    <mergeCell ref="R600:S600"/>
    <mergeCell ref="A601:B601"/>
    <mergeCell ref="H601:K601"/>
    <mergeCell ref="N601:O601"/>
    <mergeCell ref="P601:Q601"/>
    <mergeCell ref="R601:S601"/>
    <mergeCell ref="A602:B602"/>
    <mergeCell ref="H602:K602"/>
    <mergeCell ref="N602:O602"/>
    <mergeCell ref="P602:Q602"/>
    <mergeCell ref="R602:S602"/>
    <mergeCell ref="A603:B603"/>
    <mergeCell ref="H603:K603"/>
    <mergeCell ref="N603:O603"/>
    <mergeCell ref="P603:Q603"/>
    <mergeCell ref="R603:S603"/>
    <mergeCell ref="A608:B608"/>
    <mergeCell ref="C608:E608"/>
    <mergeCell ref="J608:K608"/>
    <mergeCell ref="N608:O608"/>
    <mergeCell ref="Q608:S608"/>
    <mergeCell ref="A609:B609"/>
    <mergeCell ref="C609:E609"/>
    <mergeCell ref="J609:K609"/>
    <mergeCell ref="N609:O609"/>
    <mergeCell ref="Q609:S609"/>
    <mergeCell ref="R611:S611"/>
    <mergeCell ref="A612:B612"/>
    <mergeCell ref="C612:H612"/>
    <mergeCell ref="R612:S612"/>
    <mergeCell ref="A604:B604"/>
    <mergeCell ref="H604:K604"/>
    <mergeCell ref="N604:O604"/>
    <mergeCell ref="P604:Q604"/>
    <mergeCell ref="R604:S604"/>
    <mergeCell ref="A605:E605"/>
    <mergeCell ref="H605:K605"/>
    <mergeCell ref="N605:O605"/>
    <mergeCell ref="P605:Q605"/>
    <mergeCell ref="R605:S605"/>
    <mergeCell ref="A606:B606"/>
    <mergeCell ref="C606:E606"/>
    <mergeCell ref="J606:K606"/>
    <mergeCell ref="N606:O606"/>
    <mergeCell ref="Q606:S606"/>
    <mergeCell ref="A607:B607"/>
    <mergeCell ref="D607:E607"/>
    <mergeCell ref="J607:K607"/>
  </mergeCells>
  <phoneticPr fontId="2"/>
  <dataValidations count="2">
    <dataValidation type="list" allowBlank="1" showInputMessage="1" showErrorMessage="1" sqref="R10:R27 R44:R61 R588:R605 R622:R639 R520:R537 R554:R571 R282:R299 R486:R503 R214:R231 R248:R265 R146:R163 R180:R197 R78:R95 R112:R129 R418:R435 R452:R469 R350:R367 R384:R401 R316:R333 R656:R673" xr:uid="{A4DBE59E-08CF-4426-AF3C-8C1DA348A11D}">
      <formula1>"10%,8%,0%"</formula1>
    </dataValidation>
    <dataValidation type="list" allowBlank="1" showInputMessage="1" showErrorMessage="1" sqref="U4" xr:uid="{DE04ED1D-D4E0-4BC6-BD2A-C48012A01A7B}">
      <formula1>"１－四捨五入,２－切り捨て,３－切り上げ"</formula1>
    </dataValidation>
  </dataValidations>
  <printOptions horizontalCentered="1"/>
  <pageMargins left="0.39370078740157483" right="0.39370078740157483" top="0.59055118110236227" bottom="0.27559055118110237" header="0.51181102362204722" footer="0.51181102362204722"/>
  <pageSetup paperSize="9"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tabColor theme="9"/>
  </sheetPr>
  <dimension ref="A1:G38"/>
  <sheetViews>
    <sheetView showGridLines="0" view="pageBreakPreview" zoomScaleNormal="100" zoomScaleSheetLayoutView="100" workbookViewId="0">
      <selection activeCell="B3" sqref="B3"/>
    </sheetView>
  </sheetViews>
  <sheetFormatPr defaultRowHeight="21" customHeight="1"/>
  <cols>
    <col min="1" max="1" width="6.5" customWidth="1"/>
    <col min="2" max="2" width="75" customWidth="1"/>
    <col min="3" max="3" width="13.75" customWidth="1"/>
    <col min="4" max="4" width="6.25" customWidth="1"/>
    <col min="5" max="6" width="13.75" customWidth="1"/>
    <col min="7" max="7" width="5" customWidth="1"/>
  </cols>
  <sheetData>
    <row r="1" spans="1:7">
      <c r="A1" s="256" t="s">
        <v>11</v>
      </c>
      <c r="B1" s="256"/>
      <c r="C1" s="256"/>
      <c r="D1" s="256"/>
      <c r="E1" s="256"/>
      <c r="F1" s="256"/>
      <c r="G1" s="256"/>
    </row>
    <row r="2" spans="1:7" ht="3.75" customHeight="1"/>
    <row r="3" spans="1:7" ht="13.5">
      <c r="A3" s="71" t="s">
        <v>12</v>
      </c>
      <c r="B3" s="82" t="s">
        <v>129</v>
      </c>
    </row>
    <row r="4" spans="1:7" ht="3.75" customHeight="1"/>
    <row r="5" spans="1:7" s="74" customFormat="1" ht="15" customHeight="1">
      <c r="A5" s="73" t="s">
        <v>10</v>
      </c>
      <c r="B5" s="73" t="s">
        <v>97</v>
      </c>
      <c r="C5" s="73" t="s">
        <v>2</v>
      </c>
      <c r="D5" s="73" t="s">
        <v>1</v>
      </c>
      <c r="E5" s="73" t="s">
        <v>13</v>
      </c>
      <c r="F5" s="73" t="s">
        <v>14</v>
      </c>
      <c r="G5" s="73" t="s">
        <v>52</v>
      </c>
    </row>
    <row r="6" spans="1:7" ht="16.5" customHeight="1">
      <c r="A6" s="67">
        <v>45171</v>
      </c>
      <c r="B6" s="1" t="s">
        <v>149</v>
      </c>
      <c r="C6" s="145">
        <v>10</v>
      </c>
      <c r="D6" s="68" t="s">
        <v>153</v>
      </c>
      <c r="E6" s="69">
        <v>2000</v>
      </c>
      <c r="F6" s="75">
        <f>IF(C6=0,"",ROUND(C6*E6,))</f>
        <v>20000</v>
      </c>
      <c r="G6" s="66">
        <v>0.1</v>
      </c>
    </row>
    <row r="7" spans="1:7" ht="16.5" customHeight="1">
      <c r="A7" s="67">
        <v>45171</v>
      </c>
      <c r="B7" s="1" t="s">
        <v>150</v>
      </c>
      <c r="C7" s="145">
        <v>5</v>
      </c>
      <c r="D7" s="68" t="s">
        <v>153</v>
      </c>
      <c r="E7" s="69">
        <v>2000</v>
      </c>
      <c r="F7" s="75">
        <f t="shared" ref="F7:F34" si="0">IF(C7=0,"",ROUND(C7*E7,))</f>
        <v>10000</v>
      </c>
      <c r="G7" s="66">
        <v>0.1</v>
      </c>
    </row>
    <row r="8" spans="1:7" ht="16.5" customHeight="1">
      <c r="A8" s="67">
        <v>45171</v>
      </c>
      <c r="B8" s="1" t="s">
        <v>151</v>
      </c>
      <c r="C8" s="145">
        <v>6</v>
      </c>
      <c r="D8" s="68" t="s">
        <v>154</v>
      </c>
      <c r="E8" s="69">
        <v>25000</v>
      </c>
      <c r="F8" s="75">
        <f t="shared" si="0"/>
        <v>150000</v>
      </c>
      <c r="G8" s="66">
        <v>0.1</v>
      </c>
    </row>
    <row r="9" spans="1:7" ht="16.5" customHeight="1">
      <c r="A9" s="67">
        <v>45174</v>
      </c>
      <c r="B9" s="1" t="s">
        <v>152</v>
      </c>
      <c r="C9" s="145">
        <v>10</v>
      </c>
      <c r="D9" s="68" t="s">
        <v>155</v>
      </c>
      <c r="E9" s="69">
        <v>2000</v>
      </c>
      <c r="F9" s="75">
        <f t="shared" si="0"/>
        <v>20000</v>
      </c>
      <c r="G9" s="66">
        <v>0.08</v>
      </c>
    </row>
    <row r="10" spans="1:7" ht="16.5" customHeight="1">
      <c r="A10" s="67"/>
      <c r="B10" s="1"/>
      <c r="C10" s="145"/>
      <c r="D10" s="68"/>
      <c r="E10" s="69"/>
      <c r="F10" s="75" t="str">
        <f t="shared" si="0"/>
        <v/>
      </c>
      <c r="G10" s="66"/>
    </row>
    <row r="11" spans="1:7" ht="16.5" customHeight="1">
      <c r="A11" s="67"/>
      <c r="B11" s="1"/>
      <c r="C11" s="145"/>
      <c r="D11" s="68"/>
      <c r="E11" s="69"/>
      <c r="F11" s="75" t="str">
        <f t="shared" si="0"/>
        <v/>
      </c>
      <c r="G11" s="66"/>
    </row>
    <row r="12" spans="1:7" ht="16.5" customHeight="1">
      <c r="A12" s="67"/>
      <c r="B12" s="1"/>
      <c r="C12" s="145"/>
      <c r="D12" s="68"/>
      <c r="E12" s="69"/>
      <c r="F12" s="75" t="str">
        <f t="shared" si="0"/>
        <v/>
      </c>
      <c r="G12" s="66"/>
    </row>
    <row r="13" spans="1:7" ht="16.5" customHeight="1">
      <c r="A13" s="67"/>
      <c r="B13" s="1"/>
      <c r="C13" s="145"/>
      <c r="D13" s="68"/>
      <c r="E13" s="69"/>
      <c r="F13" s="75" t="str">
        <f t="shared" si="0"/>
        <v/>
      </c>
      <c r="G13" s="66"/>
    </row>
    <row r="14" spans="1:7" ht="16.5" customHeight="1">
      <c r="A14" s="67"/>
      <c r="B14" s="1"/>
      <c r="C14" s="145"/>
      <c r="D14" s="68"/>
      <c r="E14" s="69"/>
      <c r="F14" s="75" t="str">
        <f t="shared" si="0"/>
        <v/>
      </c>
      <c r="G14" s="66"/>
    </row>
    <row r="15" spans="1:7" ht="16.5" customHeight="1">
      <c r="A15" s="67"/>
      <c r="B15" s="1"/>
      <c r="C15" s="145"/>
      <c r="D15" s="68"/>
      <c r="E15" s="69"/>
      <c r="F15" s="75" t="str">
        <f t="shared" si="0"/>
        <v/>
      </c>
      <c r="G15" s="66"/>
    </row>
    <row r="16" spans="1:7" ht="16.5" customHeight="1">
      <c r="A16" s="67"/>
      <c r="B16" s="1"/>
      <c r="C16" s="145"/>
      <c r="D16" s="68"/>
      <c r="E16" s="69"/>
      <c r="F16" s="75" t="str">
        <f t="shared" si="0"/>
        <v/>
      </c>
      <c r="G16" s="66"/>
    </row>
    <row r="17" spans="1:7" ht="16.5" customHeight="1">
      <c r="A17" s="67"/>
      <c r="B17" s="1"/>
      <c r="C17" s="145"/>
      <c r="D17" s="68"/>
      <c r="E17" s="69"/>
      <c r="F17" s="75" t="str">
        <f t="shared" si="0"/>
        <v/>
      </c>
      <c r="G17" s="66"/>
    </row>
    <row r="18" spans="1:7" ht="16.5" customHeight="1">
      <c r="A18" s="67"/>
      <c r="B18" s="1"/>
      <c r="C18" s="145"/>
      <c r="D18" s="68"/>
      <c r="E18" s="69"/>
      <c r="F18" s="75" t="str">
        <f t="shared" si="0"/>
        <v/>
      </c>
      <c r="G18" s="66"/>
    </row>
    <row r="19" spans="1:7" ht="16.5" customHeight="1">
      <c r="A19" s="67"/>
      <c r="B19" s="1"/>
      <c r="C19" s="145"/>
      <c r="D19" s="68"/>
      <c r="E19" s="69"/>
      <c r="F19" s="75" t="str">
        <f t="shared" si="0"/>
        <v/>
      </c>
      <c r="G19" s="66"/>
    </row>
    <row r="20" spans="1:7" ht="16.5" customHeight="1">
      <c r="A20" s="67"/>
      <c r="B20" s="1"/>
      <c r="C20" s="145"/>
      <c r="D20" s="68"/>
      <c r="E20" s="69"/>
      <c r="F20" s="75" t="str">
        <f t="shared" si="0"/>
        <v/>
      </c>
      <c r="G20" s="66"/>
    </row>
    <row r="21" spans="1:7" ht="16.5" customHeight="1">
      <c r="A21" s="67"/>
      <c r="B21" s="1"/>
      <c r="C21" s="145"/>
      <c r="D21" s="68"/>
      <c r="E21" s="69"/>
      <c r="F21" s="75" t="str">
        <f t="shared" si="0"/>
        <v/>
      </c>
      <c r="G21" s="66"/>
    </row>
    <row r="22" spans="1:7" ht="16.5" customHeight="1">
      <c r="A22" s="67"/>
      <c r="B22" s="1"/>
      <c r="C22" s="145"/>
      <c r="D22" s="68"/>
      <c r="E22" s="69"/>
      <c r="F22" s="75" t="str">
        <f t="shared" si="0"/>
        <v/>
      </c>
      <c r="G22" s="66"/>
    </row>
    <row r="23" spans="1:7" ht="16.5" customHeight="1">
      <c r="A23" s="67"/>
      <c r="B23" s="1"/>
      <c r="C23" s="145"/>
      <c r="D23" s="68"/>
      <c r="E23" s="69"/>
      <c r="F23" s="75" t="str">
        <f t="shared" si="0"/>
        <v/>
      </c>
      <c r="G23" s="66"/>
    </row>
    <row r="24" spans="1:7" ht="16.5" customHeight="1">
      <c r="A24" s="67"/>
      <c r="B24" s="1"/>
      <c r="C24" s="145"/>
      <c r="D24" s="68"/>
      <c r="E24" s="69"/>
      <c r="F24" s="75" t="str">
        <f t="shared" si="0"/>
        <v/>
      </c>
      <c r="G24" s="66"/>
    </row>
    <row r="25" spans="1:7" ht="16.5" customHeight="1">
      <c r="A25" s="67"/>
      <c r="B25" s="1"/>
      <c r="C25" s="145"/>
      <c r="D25" s="68"/>
      <c r="E25" s="69"/>
      <c r="F25" s="75" t="str">
        <f t="shared" si="0"/>
        <v/>
      </c>
      <c r="G25" s="66"/>
    </row>
    <row r="26" spans="1:7" ht="16.5" customHeight="1">
      <c r="A26" s="67"/>
      <c r="B26" s="1"/>
      <c r="C26" s="145"/>
      <c r="D26" s="68"/>
      <c r="E26" s="69"/>
      <c r="F26" s="75" t="str">
        <f t="shared" si="0"/>
        <v/>
      </c>
      <c r="G26" s="66"/>
    </row>
    <row r="27" spans="1:7" ht="16.5" customHeight="1">
      <c r="A27" s="67"/>
      <c r="B27" s="1"/>
      <c r="C27" s="145"/>
      <c r="D27" s="68"/>
      <c r="E27" s="69"/>
      <c r="F27" s="75" t="str">
        <f t="shared" si="0"/>
        <v/>
      </c>
      <c r="G27" s="66"/>
    </row>
    <row r="28" spans="1:7" ht="16.5" customHeight="1">
      <c r="A28" s="67"/>
      <c r="B28" s="1"/>
      <c r="C28" s="145"/>
      <c r="D28" s="68"/>
      <c r="E28" s="69"/>
      <c r="F28" s="75" t="str">
        <f t="shared" si="0"/>
        <v/>
      </c>
      <c r="G28" s="66"/>
    </row>
    <row r="29" spans="1:7" ht="16.5" customHeight="1">
      <c r="A29" s="67"/>
      <c r="B29" s="1"/>
      <c r="C29" s="145"/>
      <c r="D29" s="68"/>
      <c r="E29" s="69"/>
      <c r="F29" s="75" t="str">
        <f t="shared" si="0"/>
        <v/>
      </c>
      <c r="G29" s="66"/>
    </row>
    <row r="30" spans="1:7" ht="16.5" customHeight="1">
      <c r="A30" s="67"/>
      <c r="B30" s="1"/>
      <c r="C30" s="145"/>
      <c r="D30" s="68"/>
      <c r="E30" s="69"/>
      <c r="F30" s="75" t="str">
        <f t="shared" si="0"/>
        <v/>
      </c>
      <c r="G30" s="66"/>
    </row>
    <row r="31" spans="1:7" ht="16.5" customHeight="1">
      <c r="A31" s="67"/>
      <c r="B31" s="1"/>
      <c r="C31" s="145"/>
      <c r="D31" s="68"/>
      <c r="E31" s="69"/>
      <c r="F31" s="75" t="str">
        <f t="shared" si="0"/>
        <v/>
      </c>
      <c r="G31" s="66"/>
    </row>
    <row r="32" spans="1:7" ht="16.5" customHeight="1">
      <c r="A32" s="67"/>
      <c r="B32" s="1"/>
      <c r="C32" s="145"/>
      <c r="D32" s="68"/>
      <c r="E32" s="69"/>
      <c r="F32" s="75" t="str">
        <f t="shared" si="0"/>
        <v/>
      </c>
      <c r="G32" s="66"/>
    </row>
    <row r="33" spans="1:7" ht="16.5" customHeight="1">
      <c r="A33" s="67"/>
      <c r="B33" s="1"/>
      <c r="C33" s="145"/>
      <c r="D33" s="68"/>
      <c r="E33" s="69"/>
      <c r="F33" s="75" t="str">
        <f t="shared" si="0"/>
        <v/>
      </c>
      <c r="G33" s="66"/>
    </row>
    <row r="34" spans="1:7" ht="16.5" customHeight="1">
      <c r="A34" s="67"/>
      <c r="B34" s="1"/>
      <c r="C34" s="145"/>
      <c r="D34" s="68"/>
      <c r="E34" s="69"/>
      <c r="F34" s="75" t="str">
        <f t="shared" si="0"/>
        <v/>
      </c>
      <c r="G34" s="66"/>
    </row>
    <row r="35" spans="1:7" ht="16.5" customHeight="1">
      <c r="A35" s="259" t="s">
        <v>51</v>
      </c>
      <c r="B35" s="260"/>
      <c r="C35" s="260"/>
      <c r="D35" s="260"/>
      <c r="E35" s="260"/>
      <c r="F35" s="76">
        <f>SUMIF($G$6:$G$34,0.1,$F$6:$F$34)</f>
        <v>180000</v>
      </c>
      <c r="G35" s="77"/>
    </row>
    <row r="36" spans="1:7" ht="16.5" customHeight="1">
      <c r="A36" s="261" t="s">
        <v>42</v>
      </c>
      <c r="B36" s="262"/>
      <c r="C36" s="262"/>
      <c r="D36" s="262"/>
      <c r="E36" s="262"/>
      <c r="F36" s="78">
        <f>SUMIF($G$6:$G$34,0.08,$F$6:$F$34)</f>
        <v>20000</v>
      </c>
      <c r="G36" s="79"/>
    </row>
    <row r="37" spans="1:7" ht="16.5" customHeight="1" thickBot="1">
      <c r="A37" s="257" t="s">
        <v>50</v>
      </c>
      <c r="B37" s="258"/>
      <c r="C37" s="258"/>
      <c r="D37" s="258"/>
      <c r="E37" s="258"/>
      <c r="F37" s="80">
        <f>SUMIF($G$6:$G$34,0,$F$6:$F$34)</f>
        <v>0</v>
      </c>
      <c r="G37" s="81"/>
    </row>
    <row r="38" spans="1:7" ht="21" customHeight="1" thickTop="1"/>
  </sheetData>
  <sheetProtection algorithmName="SHA-512" hashValue="6yIYLE099M0ryzcU8MHS/KZ8wEprH0aPWRb866jiZ3LaQ7FjeWmcmmverlhZhsbWNoDOfkCPM/OczubrDlWZvA==" saltValue="LFZCxxMcW7Xu2eUO2YaN4Q==" spinCount="100000" sheet="1" objects="1" scenarios="1" selectLockedCells="1"/>
  <mergeCells count="4">
    <mergeCell ref="A1:G1"/>
    <mergeCell ref="A37:E37"/>
    <mergeCell ref="A35:E35"/>
    <mergeCell ref="A36:E36"/>
  </mergeCells>
  <phoneticPr fontId="2"/>
  <dataValidations count="1">
    <dataValidation type="list" allowBlank="1" showInputMessage="1" showErrorMessage="1" sqref="G6:G34" xr:uid="{237AD26C-12D0-43C4-BA42-3846BABC7875}">
      <formula1>"10%,8%,0%"</formula1>
    </dataValidation>
  </dataValidations>
  <printOptions horizontalCentered="1"/>
  <pageMargins left="0.39370078740157483" right="0.39370078740157483" top="0.59055118110236227" bottom="0.2755905511811023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使用方法</vt:lpstr>
      <vt:lpstr>基本情報入力</vt:lpstr>
      <vt:lpstr>請求概要入力</vt:lpstr>
      <vt:lpstr>請求書</vt:lpstr>
      <vt:lpstr>請求明細書</vt:lpstr>
    </vt:vector>
  </TitlesOfParts>
  <Company>日清建設株式会社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日清建設株式会社</dc:creator>
  <cp:lastModifiedBy>小野 連太郎</cp:lastModifiedBy>
  <cp:lastPrinted>2023-09-05T08:54:03Z</cp:lastPrinted>
  <dcterms:created xsi:type="dcterms:W3CDTF">2002-01-10T05:58:46Z</dcterms:created>
  <dcterms:modified xsi:type="dcterms:W3CDTF">2023-09-22T00:57:07Z</dcterms:modified>
</cp:coreProperties>
</file>